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Assumptions" state="visible" r:id="rId5"/>
    <sheet sheetId="3" name="WACC" state="visible" r:id="rId6"/>
    <sheet sheetId="4" name="Forecast" state="visible" r:id="rId7"/>
    <sheet sheetId="5" name="Terminal" state="visible" r:id="rId8"/>
    <sheet sheetId="6" name="EV → Equity" state="visible" r:id="rId9"/>
    <sheet sheetId="7" name="Sensitivity" state="visible" r:id="rId10"/>
    <sheet sheetId="8" name="3-Statement" state="visible" r:id="rId11"/>
    <sheet sheetId="9" name="Quality" state="visible" r:id="rId12"/>
    <sheet sheetId="10" name="Notes" state="visible" r:id="rId13"/>
  </sheets>
  <calcPr calcId="171027"/>
</workbook>
</file>

<file path=xl/sharedStrings.xml><?xml version="1.0" encoding="utf-8"?>
<sst xmlns="http://schemas.openxmlformats.org/spreadsheetml/2006/main" count="224" uniqueCount="195">
  <si>
    <t>Marlowe Keynes</t>
  </si>
  <si>
    <t>Discounted Cash Flow Engine</t>
  </si>
  <si>
    <t>Target ticker:</t>
  </si>
  <si>
    <t>POOL</t>
  </si>
  <si>
    <t>Company name:</t>
  </si>
  <si>
    <t>Pool Corporation</t>
  </si>
  <si>
    <t>Run date:</t>
  </si>
  <si>
    <t>Engine version:</t>
  </si>
  <si>
    <t>dcf-v1.0.0</t>
  </si>
  <si>
    <t>KEY OUTPUTS</t>
  </si>
  <si>
    <t>Enterprise value ($m)</t>
  </si>
  <si>
    <t>Equity value ($m)</t>
  </si>
  <si>
    <t>Implied share price</t>
  </si>
  <si>
    <t>Current share price</t>
  </si>
  <si>
    <t>Upside / (downside) %</t>
  </si>
  <si>
    <t>WACC</t>
  </si>
  <si>
    <t>This workbook is generated programmatically by Marlowe Keynes from public data and the methodology codified in the lbo-modeling skill. Inputs in BLUE may be overridden; cross-sheet links are GREEN. See the Notes tab for sources and version history.</t>
  </si>
  <si>
    <t>GREENBLATT VERDICT</t>
  </si>
  <si>
    <t>Magic Formula tier:</t>
  </si>
  <si>
    <t>UNAVAILABLE</t>
  </si>
  <si>
    <t>Composite score:</t>
  </si>
  <si>
    <t>n/a</t>
  </si>
  <si>
    <t>Implied IRR vs hurdle:</t>
  </si>
  <si>
    <t>BELOW_MIN</t>
  </si>
  <si>
    <t>Implied IRR:</t>
  </si>
  <si>
    <t>Distress tag:</t>
  </si>
  <si>
    <t>Audit flags:</t>
  </si>
  <si>
    <t>Engine:</t>
  </si>
  <si>
    <t>greenblatt-v2</t>
  </si>
  <si>
    <t>No audit flags raised — clean run.</t>
  </si>
  <si>
    <t>HORIZON</t>
  </si>
  <si>
    <t>Forecast years</t>
  </si>
  <si>
    <t>Discount convention</t>
  </si>
  <si>
    <t>mid_year</t>
  </si>
  <si>
    <t>MACRO / RISK PREMIA</t>
  </si>
  <si>
    <t>Risk-free rate (override)</t>
  </si>
  <si>
    <t>—</t>
  </si>
  <si>
    <t>Equity market risk premium</t>
  </si>
  <si>
    <t>Country credit risk premium</t>
  </si>
  <si>
    <t>BETA</t>
  </si>
  <si>
    <t>Beta raw (override)</t>
  </si>
  <si>
    <t>Apply Blume adjustment?</t>
  </si>
  <si>
    <t>Yes</t>
  </si>
  <si>
    <t>Target D / (D+E)</t>
  </si>
  <si>
    <t>Beta weight source</t>
  </si>
  <si>
    <t>current_market_value</t>
  </si>
  <si>
    <t>GROWTH &amp; MARGINS</t>
  </si>
  <si>
    <t>Year-1 revenue growth</t>
  </si>
  <si>
    <t>Long-run revenue growth</t>
  </si>
  <si>
    <t>Long-run EBITA margin</t>
  </si>
  <si>
    <t>Long-run capex / depreciation</t>
  </si>
  <si>
    <t>Long-run ΔNWC / ΔRevenue</t>
  </si>
  <si>
    <t>Cash tax rate</t>
  </si>
  <si>
    <t>TERMINAL VALUE</t>
  </si>
  <si>
    <t>Method</t>
  </si>
  <si>
    <t>fcf_perpetuity</t>
  </si>
  <si>
    <t>Terminal growth</t>
  </si>
  <si>
    <t>RONIC (value-driver)</t>
  </si>
  <si>
    <t>Exit multiple (EV/EBITDA)</t>
  </si>
  <si>
    <t>COST OF CAPITAL DECOMPOSITION</t>
  </si>
  <si>
    <t>Risk-free rate</t>
  </si>
  <si>
    <t>Beta — raw</t>
  </si>
  <si>
    <t>Beta — adjusted (Blume)</t>
  </si>
  <si>
    <t>Beta — unlevered</t>
  </si>
  <si>
    <t>Beta — relevered to target</t>
  </si>
  <si>
    <t>Cost of equity (Ke)</t>
  </si>
  <si>
    <t>Pre-tax cost of debt (Kd)</t>
  </si>
  <si>
    <t>Tax rate</t>
  </si>
  <si>
    <t>Post-tax cost of debt</t>
  </si>
  <si>
    <t>D / (D+E)</t>
  </si>
  <si>
    <t>E / (D+E)</t>
  </si>
  <si>
    <t>EXPLICIT FORECAST</t>
  </si>
  <si>
    <t>Yr</t>
  </si>
  <si>
    <t>Year</t>
  </si>
  <si>
    <t>Revenue</t>
  </si>
  <si>
    <t>Growth %</t>
  </si>
  <si>
    <t>EBITA</t>
  </si>
  <si>
    <t>Margin %</t>
  </si>
  <si>
    <t>D&amp;A</t>
  </si>
  <si>
    <t>Capex</t>
  </si>
  <si>
    <t>ΔNWC</t>
  </si>
  <si>
    <t>Unlev tax</t>
  </si>
  <si>
    <t>FCFE</t>
  </si>
  <si>
    <t>PV factor</t>
  </si>
  <si>
    <t>PV FCFE</t>
  </si>
  <si>
    <t>2019-12-30</t>
  </si>
  <si>
    <t>2020-12-30</t>
  </si>
  <si>
    <t>2021-12-30</t>
  </si>
  <si>
    <t>2022-12-30</t>
  </si>
  <si>
    <t>2023-12-31</t>
  </si>
  <si>
    <t>2024-12-31</t>
  </si>
  <si>
    <t>2025-12-31</t>
  </si>
  <si>
    <t>2026-12-31</t>
  </si>
  <si>
    <t>2027-12-31</t>
  </si>
  <si>
    <t>2028-12-31</t>
  </si>
  <si>
    <t>Terminal growth (g)</t>
  </si>
  <si>
    <t>Exit multiple (exit-mult)</t>
  </si>
  <si>
    <t>Next-year EBITA ($m)</t>
  </si>
  <si>
    <t>Next-year FCFE ($m)</t>
  </si>
  <si>
    <t>Next-year EBITDA ($m)</t>
  </si>
  <si>
    <t>TV undiscounted ($m)</t>
  </si>
  <si>
    <t>PV of TV ($m)</t>
  </si>
  <si>
    <t>PRESENT VALUE STACK</t>
  </si>
  <si>
    <t>PV of explicit FCFE</t>
  </si>
  <si>
    <t>PV of terminal value</t>
  </si>
  <si>
    <t>Enterprise value</t>
  </si>
  <si>
    <t>EV → EQUITY BRIDGE</t>
  </si>
  <si>
    <t>− Net debt</t>
  </si>
  <si>
    <t>− Pension deficit (post-tax)</t>
  </si>
  <si>
    <t>− PV of operating leases</t>
  </si>
  <si>
    <t>− Minority interest (market)</t>
  </si>
  <si>
    <t>+ JV / associates value</t>
  </si>
  <si>
    <t>= Equity value</t>
  </si>
  <si>
    <t>Diluted shares (m)</t>
  </si>
  <si>
    <t>Upside / (downside)</t>
  </si>
  <si>
    <t>WACC × g — IMPLIED SHARE PRICE</t>
  </si>
  <si>
    <t>g \ WACC</t>
  </si>
  <si>
    <t>INCOME STATEMENT</t>
  </si>
  <si>
    <t>Sales</t>
  </si>
  <si>
    <t>COGS</t>
  </si>
  <si>
    <t>Gross Profit</t>
  </si>
  <si>
    <t>Ongoing SG&amp;A</t>
  </si>
  <si>
    <t>EBITDA</t>
  </si>
  <si>
    <t>EBIT</t>
  </si>
  <si>
    <t>Net Interest Expense</t>
  </si>
  <si>
    <t>EBT</t>
  </si>
  <si>
    <t>Taxes</t>
  </si>
  <si>
    <t>Net Income</t>
  </si>
  <si>
    <t>EPS</t>
  </si>
  <si>
    <t>Avg Diluted Shares</t>
  </si>
  <si>
    <t>CASH FLOW STATEMENT</t>
  </si>
  <si>
    <t>Net Income (link from IS)</t>
  </si>
  <si>
    <t>+ D&amp;A (add-back)</t>
  </si>
  <si>
    <t>Change in Working Capital</t>
  </si>
  <si>
    <t>Cash Flow from Operations</t>
  </si>
  <si>
    <t>Cash Flow from Investing</t>
  </si>
  <si>
    <t>Net Debt Proceeds</t>
  </si>
  <si>
    <t>Net Equity Proceeds</t>
  </si>
  <si>
    <t>Dividends</t>
  </si>
  <si>
    <t>Cash Flow from Financing</t>
  </si>
  <si>
    <t>FX Effect</t>
  </si>
  <si>
    <t>Net Change in Cash</t>
  </si>
  <si>
    <t>Ending Cash</t>
  </si>
  <si>
    <t>BALANCE SHEET</t>
  </si>
  <si>
    <t>Cash &amp; Equivalents</t>
  </si>
  <si>
    <t>Accounts Receivable</t>
  </si>
  <si>
    <t>Inventory</t>
  </si>
  <si>
    <t>Total Current Assets</t>
  </si>
  <si>
    <t>Net PP&amp;E</t>
  </si>
  <si>
    <t>Other Assets</t>
  </si>
  <si>
    <t>TOTAL ASSETS</t>
  </si>
  <si>
    <t>Accounts Payable</t>
  </si>
  <si>
    <t>Total Current Liabilities</t>
  </si>
  <si>
    <t>Total Debt</t>
  </si>
  <si>
    <t>Other Liabilities</t>
  </si>
  <si>
    <t>Total Liabilities</t>
  </si>
  <si>
    <t>Common Equity</t>
  </si>
  <si>
    <t>Retained Earnings</t>
  </si>
  <si>
    <t>Total Shareholders Equity</t>
  </si>
  <si>
    <t>TOTAL LIABILITIES AND SE</t>
  </si>
  <si>
    <t>QUALITY CHECKS</t>
  </si>
  <si>
    <t>Rule</t>
  </si>
  <si>
    <t>Status</t>
  </si>
  <si>
    <t>Detail</t>
  </si>
  <si>
    <t>Nominal cash flows discounted with nominal WACC</t>
  </si>
  <si>
    <t>PASS</t>
  </si>
  <si>
    <t>Engine applies nominal Rf and nominal growth throughout; no inflation adjustment is mixed in.</t>
  </si>
  <si>
    <t>No interest tax shield added to FCFE (avoid double-count with post-tax Kd)</t>
  </si>
  <si>
    <t>Tax in FCFE = tax × EBITA (unlevered tax). Tax shield is captured exclusively in WACC via post-tax Kd.</t>
  </si>
  <si>
    <t>Same target D/(D+E) used for WACC weights and beta re-levering</t>
  </si>
  <si>
    <t>Engine de-levers existing β at 17.1% then re-levers and weights WACC at 17.1%.</t>
  </si>
  <si>
    <t>JV consolidation consistent (equity-accounted → add back; proportional → no add)</t>
  </si>
  <si>
    <t>REVIEW</t>
  </si>
  <si>
    <t>JV value not supplied; engine assumes zero. Confirm consolidation policy.</t>
  </si>
  <si>
    <t>Same EBITDA basis used for explicit period and exit multiple</t>
  </si>
  <si>
    <t>Not applicable (TV method is not exit-multiple).</t>
  </si>
  <si>
    <t>Diluted share count is rolled forward to as-of date</t>
  </si>
  <si>
    <t>Engine uses the most recent published diluted share count; analyst should confirm post-period buybacks/issuance.</t>
  </si>
  <si>
    <t>Terminal growth strictly less than WACC</t>
  </si>
  <si>
    <t>g = 2.50% vs WACC = 9.27%</t>
  </si>
  <si>
    <t>METHODOLOGY DISCLAIMERS</t>
  </si>
  <si>
    <t>• This model is generated programmatically by Marlowe Keynes — Discounted Cash Flow Engine.</t>
  </si>
  <si>
    <t>• All inputs presented in BLUE font are overridable assumption cells.</t>
  </si>
  <si>
    <t>• All cross-sheet links are presented in GREEN font.</t>
  </si>
  <si>
    <t>• Operating leases are capitalised at the firm's pre-tax cost of debt per Damodaran practice.</t>
  </si>
  <si>
    <t>• Interest expense uses the average-balance method to avoid Excel circular references.</t>
  </si>
  <si>
    <t>• The Damodaran 2-out-of-3 component score is reported separately in the engine's PDF.</t>
  </si>
  <si>
    <t>• Forecasts are illustrative; any hard-coded actual must be independently verified against filings.</t>
  </si>
  <si>
    <t>SOURCES</t>
  </si>
  <si>
    <t>• FMP — analyst estimates / income / balance sheet</t>
  </si>
  <si>
    <t>• FRED — DGS10 risk-free rate; Damodaran ERP</t>
  </si>
  <si>
    <t>• Beta is Blume-adjusted (2/3 raw + 1/3 1.0) and re-levered to target capital structure</t>
  </si>
  <si>
    <t>• Methodology: Marlowe Keynes DCF engine (value-driver / FCF-perpetuity / exit-multiple TV)</t>
  </si>
  <si>
    <t>VERSION LOG</t>
  </si>
  <si>
    <t>• dcf-v1.0.0 — generated 2026-05-04 by Marlowe Keynes Discounted Cash Flow Engine.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</si>
</sst>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-mm-dd"/>
    <numFmt numFmtId="165" formatCode="_($* #,##0_);_($* (#,##0);_($* &quot;—&quot;_);_(@_)"/>
    <numFmt numFmtId="166" formatCode="#,##0.00;(#,##0.00);&quot;—&quot;"/>
    <numFmt numFmtId="167" formatCode="0.0%;(0.0%);&quot;—&quot;"/>
    <numFmt numFmtId="168" formatCode="0.00%;(0.00%);&quot;—&quot;"/>
    <numFmt numFmtId="169" formatCode="0.00&quot;x&quot;"/>
    <numFmt numFmtId="170" formatCode="#,##0;(#,##0);&quot;-&quot;"/>
    <numFmt numFmtId="171" formatCode="$#,##0.00;($#,##0.00)"/>
  </numFmts>
  <fonts count="14" x14ac:knownFonts="1">
    <font>
      <color theme="1"/>
      <family val="2"/>
      <scheme val="minor"/>
      <sz val="11"/>
      <name val="Calibri"/>
    </font>
    <font>
      <b/>
      <color rgb="FF7F1D1D"/>
      <sz val="16"/>
      <name val="Calibri"/>
    </font>
    <font>
      <i/>
      <color rgb="FF6B7280"/>
      <sz val="11"/>
      <name val="Calibri"/>
    </font>
    <font>
      <b/>
    </font>
    <font>
      <b/>
      <color rgb="FFFFFFFF"/>
      <sz val="11"/>
      <name val="Calibri"/>
    </font>
    <font>
      <i/>
      <color rgb="FF6B7280"/>
      <sz val="10"/>
    </font>
    <font>
      <b/>
      <color rgb="FF6B7280"/>
    </font>
    <font>
      <color rgb="FF0000FF"/>
      <sz val="11"/>
      <name val="Calibri"/>
    </font>
    <font>
      <b/>
      <color rgb="FF000000"/>
      <sz val="11"/>
      <name val="Calibri"/>
    </font>
    <font>
      <b/>
      <color rgb="FFFFFFFF"/>
      <sz val="11"/>
    </font>
    <font>
      <color rgb="FF0000FF"/>
    </font>
    <font>
      <b/>
      <color rgb="FF000000"/>
    </font>
    <font>
      <i/>
      <color rgb="FF008000"/>
    </font>
    <font>
      <color rgb="FF000000"/>
    </font>
  </fonts>
  <fills count="5">
    <fill>
      <patternFill patternType="none"/>
    </fill>
    <fill>
      <patternFill patternType="gray125"/>
    </fill>
    <fill>
      <patternFill patternType="solid">
        <fgColor rgb="FFF7F2EA"/>
      </patternFill>
    </fill>
    <fill>
      <patternFill patternType="solid">
        <fgColor rgb="FF404040"/>
      </patternFill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0" borderId="0" xfId="0" applyFont="1"/>
    <xf numFmtId="164" fontId="0" fillId="0" borderId="0" xfId="0" applyNumberFormat="1"/>
    <xf numFmtId="0" fontId="4" fillId="3" borderId="0" xfId="0" applyFont="1" applyFill="1"/>
    <xf numFmtId="165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68" fontId="3" fillId="0" borderId="0" xfId="0" applyNumberFormat="1" applyFont="1"/>
    <xf numFmtId="0" fontId="5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168" fontId="7" fillId="0" borderId="0" xfId="0" applyNumberFormat="1" applyFont="1"/>
    <xf numFmtId="166" fontId="7" fillId="0" borderId="0" xfId="0" applyNumberFormat="1" applyFont="1"/>
    <xf numFmtId="167" fontId="7" fillId="0" borderId="0" xfId="0" applyNumberFormat="1" applyFont="1"/>
    <xf numFmtId="169" fontId="7" fillId="0" borderId="0" xfId="0" applyNumberFormat="1" applyFont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8" fillId="0" borderId="1" xfId="0" applyFont="1" applyBorder="1"/>
    <xf numFmtId="168" fontId="8" fillId="0" borderId="1" xfId="0" applyNumberFormat="1" applyFont="1" applyBorder="1"/>
    <xf numFmtId="165" fontId="0" fillId="0" borderId="0" xfId="0" applyNumberFormat="1"/>
    <xf numFmtId="169" fontId="0" fillId="0" borderId="0" xfId="0" applyNumberFormat="1"/>
    <xf numFmtId="165" fontId="8" fillId="0" borderId="1" xfId="0" applyNumberFormat="1" applyFont="1" applyBorder="1"/>
    <xf numFmtId="166" fontId="8" fillId="0" borderId="1" xfId="0" applyNumberFormat="1" applyFont="1" applyBorder="1"/>
    <xf numFmtId="0" fontId="9" fillId="4" borderId="0" xfId="0" applyFont="1" applyFill="1"/>
    <xf numFmtId="170" fontId="10" fillId="0" borderId="0" xfId="0" applyNumberFormat="1" applyFont="1"/>
    <xf numFmtId="170" fontId="11" fillId="0" borderId="0" xfId="0" applyNumberFormat="1" applyFont="1"/>
    <xf numFmtId="171" fontId="11" fillId="0" borderId="0" xfId="0" applyNumberFormat="1" applyFont="1"/>
    <xf numFmtId="170" fontId="12" fillId="0" borderId="0" xfId="0" applyNumberFormat="1" applyFont="1"/>
    <xf numFmtId="0" fontId="10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 patternType="solid"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F26"/>
  <sheetFormatPr defaultRowHeight="15" outlineLevelRow="0" outlineLevelCol="0" x14ac:dyDescent="55"/>
  <cols>
    <col min="1" max="1" width="36" customWidth="1"/>
    <col min="2" max="2" width="28" customWidth="1"/>
    <col min="3" max="3" width="36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2" x14ac:dyDescent="0.25">
      <c r="A4" t="s">
        <v>2</v>
      </c>
      <c r="B4" s="3" t="s">
        <v>3</v>
      </c>
    </row>
    <row r="5" spans="1:2" x14ac:dyDescent="0.25">
      <c r="A5" t="s">
        <v>4</v>
      </c>
      <c r="B5" t="s">
        <v>5</v>
      </c>
    </row>
    <row r="6" spans="1:2" x14ac:dyDescent="0.25">
      <c r="A6" t="s">
        <v>6</v>
      </c>
      <c r="B6" s="4">
        <v>46146.24519725694</v>
      </c>
    </row>
    <row r="7" spans="1:2" x14ac:dyDescent="0.25">
      <c r="A7" t="s">
        <v>7</v>
      </c>
      <c r="B7" t="s">
        <v>8</v>
      </c>
    </row>
    <row r="9" spans="1:6" x14ac:dyDescent="0.25">
      <c r="A9" s="5" t="s">
        <v>9</v>
      </c>
      <c r="B9" s="5"/>
      <c r="C9" s="5"/>
      <c r="D9" s="5"/>
      <c r="E9" s="5"/>
      <c r="F9" s="5"/>
    </row>
    <row r="11" spans="1:2" x14ac:dyDescent="0.25">
      <c r="A11" t="s">
        <v>10</v>
      </c>
      <c r="B11" s="6">
        <v>2750.115204677548</v>
      </c>
    </row>
    <row r="12" spans="1:2" x14ac:dyDescent="0.25">
      <c r="A12" t="s">
        <v>11</v>
      </c>
      <c r="B12" s="6">
        <v>1223.236204677548</v>
      </c>
    </row>
    <row r="13" spans="1:2" x14ac:dyDescent="0.25">
      <c r="A13" t="s">
        <v>12</v>
      </c>
      <c r="B13" s="7">
        <v>32.927836676022174</v>
      </c>
    </row>
    <row r="14" spans="1:2" x14ac:dyDescent="0.25">
      <c r="A14" t="s">
        <v>13</v>
      </c>
      <c r="B14" s="7">
        <v>208.09</v>
      </c>
    </row>
    <row r="15" spans="1:2" x14ac:dyDescent="0.25">
      <c r="A15" t="s">
        <v>14</v>
      </c>
      <c r="B15" s="8">
        <v>-0.8417615614588776</v>
      </c>
    </row>
    <row r="16" spans="1:2" x14ac:dyDescent="0.25">
      <c r="A16" t="s">
        <v>15</v>
      </c>
      <c r="B16" s="9">
        <v>0.09274942828676384</v>
      </c>
    </row>
    <row r="19" ht="20" customHeight="1" spans="1:6" x14ac:dyDescent="0.25">
      <c r="A19" s="10" t="s">
        <v>16</v>
      </c>
      <c r="B19" s="10"/>
      <c r="C19" s="10"/>
      <c r="D19" s="10"/>
      <c r="E19" s="10"/>
      <c r="F19" s="10"/>
    </row>
    <row r="20" ht="20" customHeight="1" spans="1:6" x14ac:dyDescent="0.25">
      <c r="A20" s="10"/>
      <c r="B20" s="10"/>
      <c r="C20" s="10"/>
      <c r="D20" s="10"/>
      <c r="E20" s="10"/>
      <c r="F20" s="10"/>
    </row>
    <row r="21" ht="20" customHeight="1" spans="1:6" x14ac:dyDescent="0.25">
      <c r="A21" s="10"/>
      <c r="B21" s="10"/>
      <c r="C21" s="10"/>
      <c r="D21" s="10"/>
      <c r="E21" s="10"/>
      <c r="F21" s="10"/>
    </row>
    <row r="22" spans="1:6" x14ac:dyDescent="0.25">
      <c r="A22" s="5" t="s">
        <v>17</v>
      </c>
      <c r="B22" s="5"/>
      <c r="C22" s="5"/>
      <c r="D22" s="5"/>
      <c r="E22" s="5"/>
      <c r="F22" s="5"/>
    </row>
    <row r="23" spans="1:4" x14ac:dyDescent="0.25">
      <c r="A23" t="s">
        <v>18</v>
      </c>
      <c r="B23" s="11" t="s">
        <v>19</v>
      </c>
      <c r="C23" t="s">
        <v>20</v>
      </c>
      <c r="D23" t="s">
        <v>21</v>
      </c>
    </row>
    <row r="24" spans="1:4" x14ac:dyDescent="0.25">
      <c r="A24" t="s">
        <v>22</v>
      </c>
      <c r="B24" s="11" t="s">
        <v>23</v>
      </c>
      <c r="C24" t="s">
        <v>24</v>
      </c>
      <c r="D24" t="s">
        <v>21</v>
      </c>
    </row>
    <row r="25" spans="1:6" x14ac:dyDescent="0.25">
      <c r="A25" t="s">
        <v>25</v>
      </c>
      <c r="B25" s="11" t="s">
        <v>21</v>
      </c>
      <c r="C25" t="s">
        <v>26</v>
      </c>
      <c r="D25">
        <v>0</v>
      </c>
      <c r="E25" t="s">
        <v>27</v>
      </c>
      <c r="F25" t="s">
        <v>28</v>
      </c>
    </row>
    <row r="26" spans="1:1" x14ac:dyDescent="0.25">
      <c r="A26" s="12" t="s">
        <v>29</v>
      </c>
    </row>
  </sheetData>
  <mergeCells count="3">
    <mergeCell ref="A1:F1"/>
    <mergeCell ref="A2:F2"/>
    <mergeCell ref="A19:F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7280"/>
  </sheetPr>
  <dimension ref="A1:A18"/>
  <sheetFormatPr defaultRowHeight="15" outlineLevelRow="0" outlineLevelCol="0" x14ac:dyDescent="55"/>
  <cols>
    <col min="1" max="1" width="110" customWidth="1"/>
  </cols>
  <sheetData>
    <row r="1" spans="1:1" x14ac:dyDescent="0.25">
      <c r="A1" s="5" t="s">
        <v>180</v>
      </c>
    </row>
    <row r="3" spans="1:1" x14ac:dyDescent="0.25">
      <c r="A3" s="35" t="s">
        <v>181</v>
      </c>
    </row>
    <row r="4" spans="1:1" x14ac:dyDescent="0.25">
      <c r="A4" s="35" t="s">
        <v>182</v>
      </c>
    </row>
    <row r="5" spans="1:1" x14ac:dyDescent="0.25">
      <c r="A5" s="35" t="s">
        <v>183</v>
      </c>
    </row>
    <row r="6" spans="1:1" x14ac:dyDescent="0.25">
      <c r="A6" s="35" t="s">
        <v>184</v>
      </c>
    </row>
    <row r="7" spans="1:1" x14ac:dyDescent="0.25">
      <c r="A7" s="35" t="s">
        <v>185</v>
      </c>
    </row>
    <row r="8" spans="1:1" x14ac:dyDescent="0.25">
      <c r="A8" s="35" t="s">
        <v>186</v>
      </c>
    </row>
    <row r="9" spans="1:1" x14ac:dyDescent="0.25">
      <c r="A9" s="35" t="s">
        <v>187</v>
      </c>
    </row>
    <row r="11" spans="1:1" x14ac:dyDescent="0.25">
      <c r="A11" s="5" t="s">
        <v>188</v>
      </c>
    </row>
    <row r="12" spans="1:1" x14ac:dyDescent="0.25">
      <c r="A12" s="35" t="s">
        <v>189</v>
      </c>
    </row>
    <row r="13" spans="1:1" x14ac:dyDescent="0.25">
      <c r="A13" s="35" t="s">
        <v>190</v>
      </c>
    </row>
    <row r="14" spans="1:1" x14ac:dyDescent="0.25">
      <c r="A14" s="35" t="s">
        <v>191</v>
      </c>
    </row>
    <row r="15" spans="1:1" x14ac:dyDescent="0.25">
      <c r="A15" s="35" t="s">
        <v>192</v>
      </c>
    </row>
    <row r="17" spans="1:1" x14ac:dyDescent="0.25">
      <c r="A17" s="5" t="s">
        <v>193</v>
      </c>
    </row>
    <row r="18" spans="1:1" x14ac:dyDescent="0.25">
      <c r="A18" s="35" t="s">
        <v>194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33"/>
  </sheetPr>
  <dimension ref="A1:D28"/>
  <sheetFormatPr defaultRowHeight="15" outlineLevelRow="0" outlineLevelCol="0" x14ac:dyDescent="55"/>
  <cols>
    <col min="1" max="1" width="42" customWidth="1"/>
    <col min="2" max="2" width="18" customWidth="1"/>
  </cols>
  <sheetData>
    <row r="1" spans="1:4" x14ac:dyDescent="0.25">
      <c r="A1" s="5" t="s">
        <v>30</v>
      </c>
      <c r="B1" s="5"/>
      <c r="C1" s="5"/>
      <c r="D1" s="5"/>
    </row>
    <row r="2" spans="1:2" x14ac:dyDescent="0.25">
      <c r="A2" t="s">
        <v>31</v>
      </c>
      <c r="B2" s="13">
        <v>10</v>
      </c>
    </row>
    <row r="3" spans="1:2" x14ac:dyDescent="0.25">
      <c r="A3" t="s">
        <v>32</v>
      </c>
      <c r="B3" s="13" t="s">
        <v>33</v>
      </c>
    </row>
    <row r="5" spans="1:4" x14ac:dyDescent="0.25">
      <c r="A5" s="5" t="s">
        <v>34</v>
      </c>
      <c r="B5" s="5"/>
      <c r="C5" s="5"/>
      <c r="D5" s="5"/>
    </row>
    <row r="6" spans="1:2" x14ac:dyDescent="0.25">
      <c r="A6" t="s">
        <v>35</v>
      </c>
      <c r="B6" s="14" t="s">
        <v>36</v>
      </c>
    </row>
    <row r="7" spans="1:2" x14ac:dyDescent="0.25">
      <c r="A7" t="s">
        <v>37</v>
      </c>
      <c r="B7" s="14">
        <v>0.05</v>
      </c>
    </row>
    <row r="8" spans="1:2" x14ac:dyDescent="0.25">
      <c r="A8" t="s">
        <v>38</v>
      </c>
      <c r="B8" s="14">
        <v>0.015</v>
      </c>
    </row>
    <row r="10" spans="1:4" x14ac:dyDescent="0.25">
      <c r="A10" s="5" t="s">
        <v>39</v>
      </c>
      <c r="B10" s="5"/>
      <c r="C10" s="5"/>
      <c r="D10" s="5"/>
    </row>
    <row r="11" spans="1:2" x14ac:dyDescent="0.25">
      <c r="A11" t="s">
        <v>40</v>
      </c>
      <c r="B11" s="15" t="s">
        <v>36</v>
      </c>
    </row>
    <row r="12" spans="1:2" x14ac:dyDescent="0.25">
      <c r="A12" t="s">
        <v>41</v>
      </c>
      <c r="B12" s="13" t="s">
        <v>42</v>
      </c>
    </row>
    <row r="13" spans="1:2" x14ac:dyDescent="0.25">
      <c r="A13" t="s">
        <v>43</v>
      </c>
      <c r="B13" s="16" t="s">
        <v>36</v>
      </c>
    </row>
    <row r="14" spans="1:2" x14ac:dyDescent="0.25">
      <c r="A14" t="s">
        <v>44</v>
      </c>
      <c r="B14" s="13" t="s">
        <v>45</v>
      </c>
    </row>
    <row r="16" spans="1:4" x14ac:dyDescent="0.25">
      <c r="A16" s="5" t="s">
        <v>46</v>
      </c>
      <c r="B16" s="5"/>
      <c r="C16" s="5"/>
      <c r="D16" s="5"/>
    </row>
    <row r="17" spans="1:2" x14ac:dyDescent="0.25">
      <c r="A17" t="s">
        <v>47</v>
      </c>
      <c r="B17" s="16" t="s">
        <v>36</v>
      </c>
    </row>
    <row r="18" spans="1:2" x14ac:dyDescent="0.25">
      <c r="A18" t="s">
        <v>48</v>
      </c>
      <c r="B18" s="16">
        <v>0.025</v>
      </c>
    </row>
    <row r="19" spans="1:2" x14ac:dyDescent="0.25">
      <c r="A19" t="s">
        <v>49</v>
      </c>
      <c r="B19" s="16" t="s">
        <v>36</v>
      </c>
    </row>
    <row r="20" spans="1:2" x14ac:dyDescent="0.25">
      <c r="A20" t="s">
        <v>50</v>
      </c>
      <c r="B20" s="17">
        <v>1</v>
      </c>
    </row>
    <row r="21" spans="1:2" x14ac:dyDescent="0.25">
      <c r="A21" t="s">
        <v>51</v>
      </c>
      <c r="B21" s="16">
        <v>0.1</v>
      </c>
    </row>
    <row r="22" spans="1:2" x14ac:dyDescent="0.25">
      <c r="A22" t="s">
        <v>52</v>
      </c>
      <c r="B22" s="16" t="s">
        <v>36</v>
      </c>
    </row>
    <row r="24" spans="1:4" x14ac:dyDescent="0.25">
      <c r="A24" s="5" t="s">
        <v>53</v>
      </c>
      <c r="B24" s="5"/>
      <c r="C24" s="5"/>
      <c r="D24" s="5"/>
    </row>
    <row r="25" spans="1:2" x14ac:dyDescent="0.25">
      <c r="A25" t="s">
        <v>54</v>
      </c>
      <c r="B25" s="13" t="s">
        <v>55</v>
      </c>
    </row>
    <row r="26" spans="1:2" x14ac:dyDescent="0.25">
      <c r="A26" t="s">
        <v>56</v>
      </c>
      <c r="B26" s="16" t="s">
        <v>36</v>
      </c>
    </row>
    <row r="27" spans="1:2" x14ac:dyDescent="0.25">
      <c r="A27" t="s">
        <v>57</v>
      </c>
      <c r="B27" s="16" t="s">
        <v>36</v>
      </c>
    </row>
    <row r="28" spans="1:2" x14ac:dyDescent="0.25">
      <c r="A28" t="s">
        <v>58</v>
      </c>
      <c r="B28" s="17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D15"/>
  <sheetFormatPr defaultRowHeight="15" outlineLevelRow="0" outlineLevelCol="0" x14ac:dyDescent="55"/>
  <cols>
    <col min="1" max="1" width="42" customWidth="1"/>
    <col min="2" max="2" width="18" customWidth="1"/>
  </cols>
  <sheetData>
    <row r="1" spans="1:4" x14ac:dyDescent="0.25">
      <c r="A1" s="5" t="s">
        <v>59</v>
      </c>
      <c r="B1" s="5"/>
      <c r="C1" s="5"/>
      <c r="D1" s="5"/>
    </row>
    <row r="3" spans="1:2" x14ac:dyDescent="0.25">
      <c r="A3" t="s">
        <v>60</v>
      </c>
      <c r="B3" s="18">
        <v>0.044000000000000004</v>
      </c>
    </row>
    <row r="4" spans="1:2" x14ac:dyDescent="0.25">
      <c r="A4" t="s">
        <v>37</v>
      </c>
      <c r="B4" s="18">
        <v>0.05</v>
      </c>
    </row>
    <row r="5" spans="1:2" x14ac:dyDescent="0.25">
      <c r="A5" t="s">
        <v>61</v>
      </c>
      <c r="B5" s="19">
        <v>1.262</v>
      </c>
    </row>
    <row r="6" spans="1:2" x14ac:dyDescent="0.25">
      <c r="A6" t="s">
        <v>62</v>
      </c>
      <c r="B6" s="19">
        <v>1.1746666666666665</v>
      </c>
    </row>
    <row r="7" spans="1:2" x14ac:dyDescent="0.25">
      <c r="A7" t="s">
        <v>63</v>
      </c>
      <c r="B7" s="19">
        <v>1.0175629774397432</v>
      </c>
    </row>
    <row r="8" spans="1:2" x14ac:dyDescent="0.25">
      <c r="A8" t="s">
        <v>64</v>
      </c>
      <c r="B8" s="19">
        <v>1.1746666666666665</v>
      </c>
    </row>
    <row r="9" spans="1:2" x14ac:dyDescent="0.25">
      <c r="A9" t="s">
        <v>65</v>
      </c>
      <c r="B9" s="18">
        <v>0.10273333333333334</v>
      </c>
    </row>
    <row r="10" spans="1:2" x14ac:dyDescent="0.25">
      <c r="A10" t="s">
        <v>66</v>
      </c>
      <c r="B10" s="18">
        <v>0.059000000000000004</v>
      </c>
    </row>
    <row r="11" spans="1:2" x14ac:dyDescent="0.25">
      <c r="A11" t="s">
        <v>67</v>
      </c>
      <c r="B11" s="20">
        <v>0.25</v>
      </c>
    </row>
    <row r="12" spans="1:2" x14ac:dyDescent="0.25">
      <c r="A12" t="s">
        <v>68</v>
      </c>
      <c r="B12" s="18">
        <v>0.044250000000000005</v>
      </c>
    </row>
    <row r="13" spans="1:2" x14ac:dyDescent="0.25">
      <c r="A13" t="s">
        <v>69</v>
      </c>
      <c r="B13" s="20">
        <v>0.17071367990714445</v>
      </c>
    </row>
    <row r="14" spans="1:2" x14ac:dyDescent="0.25">
      <c r="A14" t="s">
        <v>70</v>
      </c>
      <c r="B14" s="20">
        <v>0.8292863200928555</v>
      </c>
    </row>
    <row r="15" spans="1:2" x14ac:dyDescent="0.25">
      <c r="A15" s="21" t="s">
        <v>15</v>
      </c>
      <c r="B15" s="22">
        <v>0.09274942828676384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M13"/>
  <sheetFormatPr defaultRowHeight="15" outlineLevelRow="0" outlineLevelCol="0" x14ac:dyDescent="55"/>
  <cols>
    <col min="1" max="1" width="6" customWidth="1"/>
    <col min="2" max="2" width="12" customWidth="1"/>
    <col min="3" max="12" width="14" customWidth="1"/>
  </cols>
  <sheetData>
    <row r="1" spans="1:12" x14ac:dyDescent="0.25">
      <c r="A1" s="5" t="s">
        <v>71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3" x14ac:dyDescent="0.25">
      <c r="A3" s="3" t="s">
        <v>72</v>
      </c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  <c r="I3" s="3" t="s">
        <v>80</v>
      </c>
      <c r="J3" s="3" t="s">
        <v>81</v>
      </c>
      <c r="K3" s="3" t="s">
        <v>82</v>
      </c>
      <c r="L3" s="3" t="s">
        <v>83</v>
      </c>
      <c r="M3" s="3" t="s">
        <v>84</v>
      </c>
    </row>
    <row r="4" spans="1:13" x14ac:dyDescent="0.25">
      <c r="A4">
        <v>1</v>
      </c>
      <c r="B4" t="s">
        <v>85</v>
      </c>
      <c r="C4" s="23">
        <v>3199.217302</v>
      </c>
      <c r="D4" s="20">
        <v>-0.40267240627317546</v>
      </c>
      <c r="E4" s="23">
        <v>317.205771</v>
      </c>
      <c r="F4" s="20">
        <v>0.09915105510391492</v>
      </c>
      <c r="G4" s="23">
        <v>45.61671367773013</v>
      </c>
      <c r="H4" s="23">
        <v>59.35823497141574</v>
      </c>
      <c r="I4" s="23">
        <v>-215.66666980000002</v>
      </c>
      <c r="J4" s="23">
        <v>79.30144275</v>
      </c>
      <c r="K4" s="23">
        <v>439.8294767563144</v>
      </c>
      <c r="L4" s="19">
        <v>0.9566205498532904</v>
      </c>
      <c r="M4" s="23">
        <v>420.7499158963105</v>
      </c>
    </row>
    <row r="5" spans="1:13" x14ac:dyDescent="0.25">
      <c r="A5">
        <v>2</v>
      </c>
      <c r="B5" t="s">
        <v>86</v>
      </c>
      <c r="C5" s="23">
        <v>3804.511333</v>
      </c>
      <c r="D5" s="20">
        <v>0.1892006618686386</v>
      </c>
      <c r="E5" s="23">
        <v>326.602545</v>
      </c>
      <c r="F5" s="20">
        <v>0.08584612225151703</v>
      </c>
      <c r="G5" s="23">
        <v>54.24742609782886</v>
      </c>
      <c r="H5" s="23">
        <v>68.77313829119144</v>
      </c>
      <c r="I5" s="23">
        <v>60.529403099999996</v>
      </c>
      <c r="J5" s="23">
        <v>81.65063625</v>
      </c>
      <c r="K5" s="23">
        <v>169.8967934566374</v>
      </c>
      <c r="L5" s="19">
        <v>0.8754253492066345</v>
      </c>
      <c r="M5" s="23">
        <v>148.73195974086426</v>
      </c>
    </row>
    <row r="6" spans="1:13" x14ac:dyDescent="0.25">
      <c r="A6">
        <v>3</v>
      </c>
      <c r="B6" t="s">
        <v>87</v>
      </c>
      <c r="C6" s="23">
        <v>5199.25526</v>
      </c>
      <c r="D6" s="20">
        <v>0.36660264746804994</v>
      </c>
      <c r="E6" s="23">
        <v>688.630281</v>
      </c>
      <c r="F6" s="20">
        <v>0.13244786927426216</v>
      </c>
      <c r="G6" s="23">
        <v>74.1346761236203</v>
      </c>
      <c r="H6" s="23">
        <v>91.50419327095253</v>
      </c>
      <c r="I6" s="23">
        <v>139.4743927</v>
      </c>
      <c r="J6" s="23">
        <v>172.15757025</v>
      </c>
      <c r="K6" s="23">
        <v>359.6288009026677</v>
      </c>
      <c r="L6" s="19">
        <v>0.8011217636408607</v>
      </c>
      <c r="M6" s="23">
        <v>288.10645923519314</v>
      </c>
    </row>
    <row r="7" spans="1:13" x14ac:dyDescent="0.25">
      <c r="A7">
        <v>4</v>
      </c>
      <c r="B7" t="s">
        <v>88</v>
      </c>
      <c r="C7" s="23">
        <v>3846.8513029182236</v>
      </c>
      <c r="D7" s="20">
        <v>-0.26011493751545034</v>
      </c>
      <c r="E7" s="23">
        <v>399.35379509707275</v>
      </c>
      <c r="F7" s="20">
        <v>0.10381316137541441</v>
      </c>
      <c r="G7" s="23">
        <v>54.85113947599665</v>
      </c>
      <c r="H7" s="23">
        <v>65.86666485875125</v>
      </c>
      <c r="I7" s="23">
        <v>-135.24039570817763</v>
      </c>
      <c r="J7" s="23">
        <v>99.83844877426819</v>
      </c>
      <c r="K7" s="23">
        <v>423.7402166482276</v>
      </c>
      <c r="L7" s="19">
        <v>0.7331248526909565</v>
      </c>
      <c r="M7" s="23">
        <v>310.65448390946585</v>
      </c>
    </row>
    <row r="8" spans="1:13" x14ac:dyDescent="0.25">
      <c r="A8">
        <v>5</v>
      </c>
      <c r="B8" t="s">
        <v>89</v>
      </c>
      <c r="C8" s="23">
        <v>3029.0269447722144</v>
      </c>
      <c r="D8" s="20">
        <v>-0.21259578126287526</v>
      </c>
      <c r="E8" s="23">
        <v>308.9361461328862</v>
      </c>
      <c r="F8" s="20">
        <v>0.10199187784251239</v>
      </c>
      <c r="G8" s="23">
        <v>43.19001862593821</v>
      </c>
      <c r="H8" s="23">
        <v>50.41807792426058</v>
      </c>
      <c r="I8" s="23">
        <v>-81.78243581460093</v>
      </c>
      <c r="J8" s="23">
        <v>77.23403653322156</v>
      </c>
      <c r="K8" s="23">
        <v>306.25648611594323</v>
      </c>
      <c r="L8" s="19">
        <v>0.6708993239560561</v>
      </c>
      <c r="M8" s="23">
        <v>205.4672694923436</v>
      </c>
    </row>
    <row r="9" spans="1:13" x14ac:dyDescent="0.25">
      <c r="A9">
        <v>6</v>
      </c>
      <c r="B9" t="s">
        <v>90</v>
      </c>
      <c r="C9" s="23">
        <v>2529.0053996639563</v>
      </c>
      <c r="D9" s="20">
        <v>-0.16507662501030018</v>
      </c>
      <c r="E9" s="23">
        <v>253.33197389655223</v>
      </c>
      <c r="F9" s="20">
        <v>0.10017059430961038</v>
      </c>
      <c r="G9" s="23">
        <v>36.06035611703633</v>
      </c>
      <c r="H9" s="23">
        <v>40.88825664822112</v>
      </c>
      <c r="I9" s="23">
        <v>-50.00215451082582</v>
      </c>
      <c r="J9" s="23">
        <v>63.33299347413806</v>
      </c>
      <c r="K9" s="23">
        <v>235.1732344020552</v>
      </c>
      <c r="L9" s="19">
        <v>0.6139553191145628</v>
      </c>
      <c r="M9" s="23">
        <v>144.38585817451767</v>
      </c>
    </row>
    <row r="10" spans="1:13" x14ac:dyDescent="0.25">
      <c r="A10">
        <v>7</v>
      </c>
      <c r="B10" t="s">
        <v>91</v>
      </c>
      <c r="C10" s="23">
        <v>2231.701926404842</v>
      </c>
      <c r="D10" s="20">
        <v>-0.11755746875772533</v>
      </c>
      <c r="E10" s="23">
        <v>219.48634632096858</v>
      </c>
      <c r="F10" s="20">
        <v>0.09834931077670837</v>
      </c>
      <c r="G10" s="23">
        <v>31.821191929415384</v>
      </c>
      <c r="H10" s="23">
        <v>35.01645050340886</v>
      </c>
      <c r="I10" s="23">
        <v>-29.73034732591141</v>
      </c>
      <c r="J10" s="23">
        <v>54.871586580242145</v>
      </c>
      <c r="K10" s="23">
        <v>191.14984849264437</v>
      </c>
      <c r="L10" s="19">
        <v>0.561844557610188</v>
      </c>
      <c r="M10" s="23">
        <v>107.39650206360425</v>
      </c>
    </row>
    <row r="11" spans="1:13" x14ac:dyDescent="0.25">
      <c r="A11">
        <v>8</v>
      </c>
      <c r="B11" t="s">
        <v>92</v>
      </c>
      <c r="C11" s="23">
        <v>2075.397289464954</v>
      </c>
      <c r="D11" s="20">
        <v>-0.07003831250515025</v>
      </c>
      <c r="E11" s="23">
        <v>200.334006099195</v>
      </c>
      <c r="F11" s="20">
        <v>0.09652802724380637</v>
      </c>
      <c r="G11" s="23">
        <v>29.592489344776624</v>
      </c>
      <c r="H11" s="23">
        <v>31.573468048412195</v>
      </c>
      <c r="I11" s="23">
        <v>-15.630463693988805</v>
      </c>
      <c r="J11" s="23">
        <v>50.08350152479875</v>
      </c>
      <c r="K11" s="23">
        <v>163.8999895647495</v>
      </c>
      <c r="L11" s="19">
        <v>0.5141568076508264</v>
      </c>
      <c r="M11" s="23">
        <v>84.27029540861535</v>
      </c>
    </row>
    <row r="12" spans="1:13" x14ac:dyDescent="0.25">
      <c r="A12">
        <v>9</v>
      </c>
      <c r="B12" t="s">
        <v>93</v>
      </c>
      <c r="C12" s="23">
        <v>2028.6610936173222</v>
      </c>
      <c r="D12" s="20">
        <v>-0.022519156252575057</v>
      </c>
      <c r="E12" s="23">
        <v>192.12788626949867</v>
      </c>
      <c r="F12" s="20">
        <v>0.09470674371090436</v>
      </c>
      <c r="G12" s="23">
        <v>28.92609145331894</v>
      </c>
      <c r="H12" s="23">
        <v>29.89427582065663</v>
      </c>
      <c r="I12" s="23">
        <v>-4.6736195847631965</v>
      </c>
      <c r="J12" s="23">
        <v>48.03197156737467</v>
      </c>
      <c r="K12" s="23">
        <v>147.80134991954952</v>
      </c>
      <c r="L12" s="19">
        <v>0.4705166567388944</v>
      </c>
      <c r="M12" s="23">
        <v>69.54299702564191</v>
      </c>
    </row>
    <row r="13" spans="1:13" x14ac:dyDescent="0.25">
      <c r="A13">
        <v>10</v>
      </c>
      <c r="B13" t="s">
        <v>94</v>
      </c>
      <c r="C13" s="23">
        <v>2079.377620957755</v>
      </c>
      <c r="D13" s="20">
        <v>0.02499999999999991</v>
      </c>
      <c r="E13" s="23">
        <v>193.14394720650083</v>
      </c>
      <c r="F13" s="20">
        <v>0.09288546017800235</v>
      </c>
      <c r="G13" s="23">
        <v>29.649243739651908</v>
      </c>
      <c r="H13" s="23">
        <v>29.649243739651908</v>
      </c>
      <c r="I13" s="23">
        <v>5.071652734043278</v>
      </c>
      <c r="J13" s="23">
        <v>48.28598680162521</v>
      </c>
      <c r="K13" s="23">
        <v>139.78630767083231</v>
      </c>
      <c r="L13" s="19">
        <v>0.4305805563097668</v>
      </c>
      <c r="M13" s="23">
        <v>60.18926612139521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D19"/>
  <sheetFormatPr defaultRowHeight="15" outlineLevelRow="0" outlineLevelCol="0" x14ac:dyDescent="55"/>
  <cols>
    <col min="1" max="1" width="38" customWidth="1"/>
    <col min="2" max="2" width="18" customWidth="1"/>
  </cols>
  <sheetData>
    <row r="1" spans="1:4" x14ac:dyDescent="0.25">
      <c r="A1" s="5" t="s">
        <v>53</v>
      </c>
      <c r="B1" s="5"/>
      <c r="C1" s="5"/>
      <c r="D1" s="5"/>
    </row>
    <row r="3" spans="1:2" x14ac:dyDescent="0.25">
      <c r="A3" t="s">
        <v>54</v>
      </c>
      <c r="B3" t="s">
        <v>55</v>
      </c>
    </row>
    <row r="4" spans="1:2" x14ac:dyDescent="0.25">
      <c r="A4" t="s">
        <v>95</v>
      </c>
      <c r="B4" s="18">
        <v>0.025</v>
      </c>
    </row>
    <row r="5" spans="1:2" x14ac:dyDescent="0.25">
      <c r="A5" t="s">
        <v>57</v>
      </c>
      <c r="B5" s="18" t="s">
        <v>36</v>
      </c>
    </row>
    <row r="6" spans="1:2" x14ac:dyDescent="0.25">
      <c r="A6" t="s">
        <v>96</v>
      </c>
      <c r="B6" s="24" t="s">
        <v>36</v>
      </c>
    </row>
    <row r="7" spans="1:2" x14ac:dyDescent="0.25">
      <c r="A7" t="s">
        <v>97</v>
      </c>
      <c r="B7" s="23">
        <v>197.97254588666334</v>
      </c>
    </row>
    <row r="8" spans="1:2" x14ac:dyDescent="0.25">
      <c r="A8" t="s">
        <v>98</v>
      </c>
      <c r="B8" s="23">
        <v>143.28096536260313</v>
      </c>
    </row>
    <row r="9" spans="1:2" x14ac:dyDescent="0.25">
      <c r="A9" t="s">
        <v>99</v>
      </c>
      <c r="B9" s="23">
        <v>228.3630207198065</v>
      </c>
    </row>
    <row r="10" spans="1:2" x14ac:dyDescent="0.25">
      <c r="A10" t="s">
        <v>100</v>
      </c>
      <c r="B10" s="23">
        <v>2114.866043682849</v>
      </c>
    </row>
    <row r="11" spans="1:2" x14ac:dyDescent="0.25">
      <c r="A11" t="s">
        <v>83</v>
      </c>
      <c r="B11" s="19">
        <v>0.4305805563097668</v>
      </c>
    </row>
    <row r="12" spans="1:2" x14ac:dyDescent="0.25">
      <c r="A12" s="21" t="s">
        <v>101</v>
      </c>
      <c r="B12" s="25">
        <v>910.6201976095967</v>
      </c>
    </row>
    <row r="15" spans="1:4" x14ac:dyDescent="0.25">
      <c r="A15" s="5" t="s">
        <v>102</v>
      </c>
      <c r="B15" s="5"/>
      <c r="C15" s="5"/>
      <c r="D15" s="5"/>
    </row>
    <row r="17" spans="1:2" x14ac:dyDescent="0.25">
      <c r="A17" t="s">
        <v>103</v>
      </c>
      <c r="B17" s="23">
        <v>1839.4950070679513</v>
      </c>
    </row>
    <row r="18" spans="1:2" x14ac:dyDescent="0.25">
      <c r="A18" t="s">
        <v>104</v>
      </c>
      <c r="B18" s="23">
        <v>910.6201976095967</v>
      </c>
    </row>
    <row r="19" spans="1:2" x14ac:dyDescent="0.25">
      <c r="A19" s="21" t="s">
        <v>105</v>
      </c>
      <c r="B19" s="25">
        <v>2750.115204677548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D14"/>
  <sheetFormatPr defaultRowHeight="15" outlineLevelRow="0" outlineLevelCol="0" x14ac:dyDescent="55"/>
  <cols>
    <col min="1" max="1" width="38" customWidth="1"/>
    <col min="2" max="2" width="18" customWidth="1"/>
  </cols>
  <sheetData>
    <row r="1" spans="1:4" x14ac:dyDescent="0.25">
      <c r="A1" s="5" t="s">
        <v>106</v>
      </c>
      <c r="B1" s="5"/>
      <c r="C1" s="5"/>
      <c r="D1" s="5"/>
    </row>
    <row r="3" spans="1:2" x14ac:dyDescent="0.25">
      <c r="A3" t="s">
        <v>105</v>
      </c>
      <c r="B3" s="23">
        <v>2750.115204677548</v>
      </c>
    </row>
    <row r="4" spans="1:2" x14ac:dyDescent="0.25">
      <c r="A4" t="s">
        <v>107</v>
      </c>
      <c r="B4" s="23">
        <v>-1526.879</v>
      </c>
    </row>
    <row r="5" spans="1:2" x14ac:dyDescent="0.25">
      <c r="A5" t="s">
        <v>108</v>
      </c>
      <c r="B5" s="23">
        <v>0</v>
      </c>
    </row>
    <row r="6" spans="1:2" x14ac:dyDescent="0.25">
      <c r="A6" t="s">
        <v>109</v>
      </c>
      <c r="B6" s="23">
        <v>0</v>
      </c>
    </row>
    <row r="7" spans="1:2" x14ac:dyDescent="0.25">
      <c r="A7" t="s">
        <v>110</v>
      </c>
      <c r="B7" s="23">
        <v>0</v>
      </c>
    </row>
    <row r="8" spans="1:2" x14ac:dyDescent="0.25">
      <c r="A8" t="s">
        <v>111</v>
      </c>
      <c r="B8" s="23">
        <v>0</v>
      </c>
    </row>
    <row r="9" spans="1:2" x14ac:dyDescent="0.25">
      <c r="A9" t="s">
        <v>112</v>
      </c>
      <c r="B9" s="23">
        <v>1223.236204677548</v>
      </c>
    </row>
    <row r="10" spans="1:2" x14ac:dyDescent="0.25">
      <c r="A10" t="s">
        <v>113</v>
      </c>
      <c r="B10" s="19">
        <v>37.149</v>
      </c>
    </row>
    <row r="11" spans="1:2" x14ac:dyDescent="0.25">
      <c r="A11" s="21" t="s">
        <v>12</v>
      </c>
      <c r="B11" s="26">
        <v>32.927836676022174</v>
      </c>
    </row>
    <row r="13" spans="1:2" x14ac:dyDescent="0.25">
      <c r="A13" t="s">
        <v>13</v>
      </c>
      <c r="B13" s="19">
        <v>208.09</v>
      </c>
    </row>
    <row r="14" spans="1:2" x14ac:dyDescent="0.25">
      <c r="A14" t="s">
        <v>114</v>
      </c>
      <c r="B14" s="8">
        <v>-0.8417615614588776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L8"/>
  <sheetFormatPr defaultRowHeight="15" outlineLevelRow="0" outlineLevelCol="0" x14ac:dyDescent="55"/>
  <cols>
    <col min="1" max="12" width="12" customWidth="1"/>
  </cols>
  <sheetData>
    <row r="1" spans="1:12" x14ac:dyDescent="0.25">
      <c r="A1" s="5" t="s">
        <v>115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spans="1:6" x14ac:dyDescent="0.25">
      <c r="A3" s="3" t="s">
        <v>116</v>
      </c>
      <c r="B3" s="9">
        <v>0.0827</v>
      </c>
      <c r="C3" s="9">
        <v>0.0877</v>
      </c>
      <c r="D3" s="9">
        <v>0.0927</v>
      </c>
      <c r="E3" s="9">
        <v>0.0977</v>
      </c>
      <c r="F3" s="9">
        <v>0.1027</v>
      </c>
    </row>
    <row r="4" spans="1:6" x14ac:dyDescent="0.25">
      <c r="A4" s="9">
        <v>0.015</v>
      </c>
      <c r="B4" s="19">
        <v>36.57985399918057</v>
      </c>
      <c r="C4" s="19">
        <v>32.867789910590865</v>
      </c>
      <c r="D4" s="19">
        <v>29.597083383948885</v>
      </c>
      <c r="E4" s="19">
        <v>26.68887275612875</v>
      </c>
      <c r="F4" s="19">
        <v>24.08223561019431</v>
      </c>
    </row>
    <row r="5" spans="1:6" x14ac:dyDescent="0.25">
      <c r="A5" s="9">
        <v>0.02</v>
      </c>
      <c r="B5" s="19">
        <v>38.835713970699636</v>
      </c>
      <c r="C5" s="19">
        <v>34.7386307345526</v>
      </c>
      <c r="D5" s="19">
        <v>31.164823474768067</v>
      </c>
      <c r="E5" s="19">
        <v>28.014586736343897</v>
      </c>
      <c r="F5" s="19">
        <v>25.212277970130124</v>
      </c>
    </row>
    <row r="6" spans="1:6" x14ac:dyDescent="0.25">
      <c r="A6" s="9">
        <v>0.025</v>
      </c>
      <c r="B6" s="19">
        <v>41.482537542135326</v>
      </c>
      <c r="C6" s="19">
        <v>36.90785127525464</v>
      </c>
      <c r="D6" s="19">
        <v>32.964135218588595</v>
      </c>
      <c r="E6" s="19">
        <v>29.522654771609282</v>
      </c>
      <c r="F6" s="19">
        <v>26.487756927226254</v>
      </c>
    </row>
    <row r="7" spans="1:6" x14ac:dyDescent="0.25">
      <c r="A7" s="9">
        <v>0.03</v>
      </c>
      <c r="B7" s="19">
        <v>44.6316046755133</v>
      </c>
      <c r="C7" s="19">
        <v>39.4530199165983</v>
      </c>
      <c r="D7" s="19">
        <v>35.05041853239647</v>
      </c>
      <c r="E7" s="19">
        <v>31.253480271463342</v>
      </c>
      <c r="F7" s="19">
        <v>27.938680032478686</v>
      </c>
    </row>
    <row r="8" spans="1:6" x14ac:dyDescent="0.25">
      <c r="A8" s="9">
        <v>0.035</v>
      </c>
      <c r="B8" s="19">
        <v>48.44085359785938</v>
      </c>
      <c r="C8" s="19">
        <v>42.481142759335434</v>
      </c>
      <c r="D8" s="19">
        <v>37.49827607736686</v>
      </c>
      <c r="E8" s="19">
        <v>33.26035449537706</v>
      </c>
      <c r="F8" s="19">
        <v>29.60391969685259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161"/>
  <sheetViews>
    <sheetView workbookViewId="0">
      <pane xSplit="7" ySplit="4" topLeftCell="H5" activePane="bottomRight" state="frozen"/>
      <selection pane="bottomRight"/>
    </sheetView>
  </sheetViews>
  <sheetFormatPr defaultRowHeight="15" outlineLevelRow="0" outlineLevelCol="0" x14ac:dyDescent="55"/>
  <sheetData>
    <row r="4" spans="8:12" x14ac:dyDescent="0.25">
      <c r="H4">
        <v>2027</v>
      </c>
      <c r="I4">
        <f>H4+1</f>
      </c>
      <c r="J4">
        <f>I4+1</f>
      </c>
      <c r="K4">
        <f>J4+1</f>
      </c>
      <c r="L4">
        <f>K4+1</f>
      </c>
    </row>
    <row r="5" spans="1:22" x14ac:dyDescent="0.25">
      <c r="A5" s="27" t="s">
        <v>117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7" spans="2:17" x14ac:dyDescent="0.25">
      <c r="B7" t="s">
        <v>118</v>
      </c>
      <c r="H7" s="28">
        <v>3199.217302</v>
      </c>
      <c r="I7" s="28">
        <v>3804.511333</v>
      </c>
      <c r="J7" s="28">
        <v>5199.25526</v>
      </c>
      <c r="K7" s="28">
        <v>3846.8513029182236</v>
      </c>
      <c r="L7" s="28">
        <v>3029.0269447722144</v>
      </c>
      <c r="M7" s="28">
        <v>2529.0053996639563</v>
      </c>
      <c r="N7" s="28">
        <v>2231.701926404842</v>
      </c>
      <c r="O7" s="28">
        <v>2075.397289464954</v>
      </c>
      <c r="P7" s="28">
        <v>2028.6610936173222</v>
      </c>
      <c r="Q7" s="28">
        <v>2079.377620957755</v>
      </c>
    </row>
    <row r="10" spans="2:17" x14ac:dyDescent="0.25">
      <c r="B10" t="s">
        <v>119</v>
      </c>
      <c r="H10" s="28">
        <v>-1701.8368903933617</v>
      </c>
      <c r="I10" s="28">
        <v>-2054.1968171413023</v>
      </c>
      <c r="J10" s="28">
        <v>-2661.894181725828</v>
      </c>
      <c r="K10" s="28">
        <v>-2035.5878210070925</v>
      </c>
      <c r="L10" s="28">
        <v>-1606.1404680080338</v>
      </c>
      <c r="M10" s="28">
        <v>-1343.7678417902205</v>
      </c>
      <c r="N10" s="28">
        <v>-1188.2366328926748</v>
      </c>
      <c r="O10" s="28">
        <v>-1107.2824764125894</v>
      </c>
      <c r="P10" s="28">
        <v>-1084.5642695367026</v>
      </c>
      <c r="Q10" s="28">
        <v>-1113.9506580069612</v>
      </c>
    </row>
    <row r="14" spans="2:12" x14ac:dyDescent="0.25">
      <c r="B14" t="s">
        <v>120</v>
      </c>
      <c r="H14" s="29">
        <f>H7+H10</f>
      </c>
      <c r="I14" s="29">
        <f>I7+I10</f>
      </c>
      <c r="J14" s="29">
        <f>J7+J10</f>
      </c>
      <c r="K14" s="29">
        <f>K7+K10</f>
      </c>
      <c r="L14" s="29">
        <f>L7+L10</f>
      </c>
    </row>
    <row r="22" spans="2:17" x14ac:dyDescent="0.25">
      <c r="B22" t="s">
        <v>121</v>
      </c>
      <c r="H22" s="28">
        <v>-1134.557926928908</v>
      </c>
      <c r="I22" s="28">
        <v>-1369.4645447608684</v>
      </c>
      <c r="J22" s="28">
        <v>-1774.596121150552</v>
      </c>
      <c r="K22" s="28">
        <v>-1357.0585473380618</v>
      </c>
      <c r="L22" s="28">
        <v>-1070.7603120053561</v>
      </c>
      <c r="M22" s="28">
        <v>-895.845227860147</v>
      </c>
      <c r="N22" s="28">
        <v>-792.1577552617833</v>
      </c>
      <c r="O22" s="28">
        <v>-738.188317608393</v>
      </c>
      <c r="P22" s="28">
        <v>-723.0428463578019</v>
      </c>
      <c r="Q22" s="28">
        <v>-742.633772004641</v>
      </c>
    </row>
    <row r="36" spans="2:17" x14ac:dyDescent="0.25">
      <c r="B36" t="s">
        <v>78</v>
      </c>
      <c r="H36" s="28">
        <v>-45.61671367773013</v>
      </c>
      <c r="I36" s="28">
        <v>-54.24742609782886</v>
      </c>
      <c r="J36" s="28">
        <v>-74.1346761236203</v>
      </c>
      <c r="K36" s="28">
        <v>-54.85113947599665</v>
      </c>
      <c r="L36" s="28">
        <v>-43.19001862593821</v>
      </c>
      <c r="M36" s="28">
        <v>-36.06035611703633</v>
      </c>
      <c r="N36" s="28">
        <v>-31.821191929415384</v>
      </c>
      <c r="O36" s="28">
        <v>-29.592489344776624</v>
      </c>
      <c r="P36" s="28">
        <v>-28.92609145331894</v>
      </c>
      <c r="Q36" s="28">
        <v>-29.649243739651908</v>
      </c>
    </row>
    <row r="50" spans="2:12" x14ac:dyDescent="0.25">
      <c r="B50" t="s">
        <v>122</v>
      </c>
      <c r="H50" s="29">
        <f>H14+H22</f>
      </c>
      <c r="I50" s="29">
        <f>I14+I22</f>
      </c>
      <c r="J50" s="29">
        <f>J14+J22</f>
      </c>
      <c r="K50" s="29">
        <f>K14+K22</f>
      </c>
      <c r="L50" s="29">
        <f>L14+L22</f>
      </c>
    </row>
    <row r="55" spans="2:12" x14ac:dyDescent="0.25">
      <c r="B55" t="s">
        <v>123</v>
      </c>
      <c r="H55" s="29">
        <f>H50+H36</f>
      </c>
      <c r="I55" s="29">
        <f>I50+I36</f>
      </c>
      <c r="J55" s="29">
        <f>J50+J36</f>
      </c>
      <c r="K55" s="29">
        <f>K50+K36</f>
      </c>
      <c r="L55" s="29">
        <f>L50+L36</f>
      </c>
    </row>
    <row r="61" spans="2:17" x14ac:dyDescent="0.25">
      <c r="B61" t="s">
        <v>124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</row>
    <row r="62" spans="2:12" x14ac:dyDescent="0.25">
      <c r="B62" t="s">
        <v>125</v>
      </c>
      <c r="H62" s="29">
        <f>H55+H61</f>
      </c>
      <c r="I62" s="29">
        <f>I55+I61</f>
      </c>
      <c r="J62" s="29">
        <f>J55+J61</f>
      </c>
      <c r="K62" s="29">
        <f>K55+K61</f>
      </c>
      <c r="L62" s="29">
        <f>L55+L61</f>
      </c>
    </row>
    <row r="64" spans="2:17" x14ac:dyDescent="0.25">
      <c r="B64" t="s">
        <v>126</v>
      </c>
      <c r="H64" s="28">
        <v>-79.30144275</v>
      </c>
      <c r="I64" s="28">
        <v>-81.65063625</v>
      </c>
      <c r="J64" s="28">
        <v>-172.15757025</v>
      </c>
      <c r="K64" s="28">
        <v>-99.83844877426819</v>
      </c>
      <c r="L64" s="28">
        <v>-77.23403653322156</v>
      </c>
      <c r="M64" s="28">
        <v>-63.33299347413806</v>
      </c>
      <c r="N64" s="28">
        <v>-54.871586580242145</v>
      </c>
      <c r="O64" s="28">
        <v>-50.08350152479875</v>
      </c>
      <c r="P64" s="28">
        <v>-48.03197156737467</v>
      </c>
      <c r="Q64" s="28">
        <v>-48.28598680162521</v>
      </c>
    </row>
    <row r="67" spans="2:12" x14ac:dyDescent="0.25">
      <c r="B67" t="s">
        <v>127</v>
      </c>
      <c r="H67" s="29">
        <f>H62+H64</f>
      </c>
      <c r="I67" s="29">
        <f>I62+I64</f>
      </c>
      <c r="J67" s="29">
        <f>J62+J64</f>
      </c>
      <c r="K67" s="29">
        <f>K62+K64</f>
      </c>
      <c r="L67" s="29">
        <f>L62+L64</f>
      </c>
    </row>
    <row r="71" spans="2:12" x14ac:dyDescent="0.25">
      <c r="B71" t="s">
        <v>128</v>
      </c>
      <c r="H71" s="30">
        <f>H67/H74</f>
      </c>
      <c r="I71" s="30">
        <f>I67/I74</f>
      </c>
      <c r="J71" s="30">
        <f>J67/J74</f>
      </c>
      <c r="K71" s="30">
        <f>K67/K74</f>
      </c>
      <c r="L71" s="30">
        <f>L67/L74</f>
      </c>
    </row>
    <row r="74" spans="2:17" x14ac:dyDescent="0.25">
      <c r="B74" t="s">
        <v>129</v>
      </c>
      <c r="H74" s="28">
        <v>37.149</v>
      </c>
      <c r="I74" s="28">
        <v>37.149</v>
      </c>
      <c r="J74" s="28">
        <v>37.149</v>
      </c>
      <c r="K74" s="28">
        <v>37.149</v>
      </c>
      <c r="L74" s="28">
        <v>37.149</v>
      </c>
      <c r="M74" s="28">
        <v>37.149</v>
      </c>
      <c r="N74" s="28">
        <v>37.149</v>
      </c>
      <c r="O74" s="28">
        <v>37.149</v>
      </c>
      <c r="P74" s="28">
        <v>37.149</v>
      </c>
      <c r="Q74" s="28">
        <v>37.149</v>
      </c>
    </row>
    <row r="78" spans="1:22" x14ac:dyDescent="0.25">
      <c r="A78" s="27" t="s">
        <v>130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80" spans="2:12" x14ac:dyDescent="0.25">
      <c r="B80" t="s">
        <v>131</v>
      </c>
      <c r="H80" s="31">
        <f>H67</f>
      </c>
      <c r="I80" s="31">
        <f>I67</f>
      </c>
      <c r="J80" s="31">
        <f>J67</f>
      </c>
      <c r="K80" s="31">
        <f>K67</f>
      </c>
      <c r="L80" s="31">
        <f>L67</f>
      </c>
    </row>
    <row r="82" spans="2:17" x14ac:dyDescent="0.25">
      <c r="B82" t="s">
        <v>132</v>
      </c>
      <c r="H82" s="28">
        <v>45.61671367773013</v>
      </c>
      <c r="I82" s="28">
        <v>54.24742609782886</v>
      </c>
      <c r="J82" s="28">
        <v>74.1346761236203</v>
      </c>
      <c r="K82" s="28">
        <v>54.85113947599665</v>
      </c>
      <c r="L82" s="28">
        <v>43.19001862593821</v>
      </c>
      <c r="M82" s="28">
        <v>36.06035611703633</v>
      </c>
      <c r="N82" s="28">
        <v>31.821191929415384</v>
      </c>
      <c r="O82" s="28">
        <v>29.592489344776624</v>
      </c>
      <c r="P82" s="28">
        <v>28.92609145331894</v>
      </c>
      <c r="Q82" s="28">
        <v>29.649243739651908</v>
      </c>
    </row>
    <row r="85" spans="2:17" x14ac:dyDescent="0.25">
      <c r="B85" t="s">
        <v>133</v>
      </c>
      <c r="H85" s="28">
        <v>215.66666980000002</v>
      </c>
      <c r="I85" s="28">
        <v>-60.529403099999996</v>
      </c>
      <c r="J85" s="28">
        <v>-139.4743927</v>
      </c>
      <c r="K85" s="28">
        <v>135.24039570817763</v>
      </c>
      <c r="L85" s="28">
        <v>81.78243581460093</v>
      </c>
      <c r="M85" s="28">
        <v>50.00215451082582</v>
      </c>
      <c r="N85" s="28">
        <v>29.73034732591141</v>
      </c>
      <c r="O85" s="28">
        <v>15.630463693988805</v>
      </c>
      <c r="P85" s="28">
        <v>4.6736195847631965</v>
      </c>
      <c r="Q85" s="28">
        <v>-5.071652734043278</v>
      </c>
    </row>
    <row r="88" spans="2:12" x14ac:dyDescent="0.25">
      <c r="B88" t="s">
        <v>134</v>
      </c>
      <c r="H88" s="29">
        <f>H80+H82+H85</f>
      </c>
      <c r="I88" s="29">
        <f>I80+I82+I85</f>
      </c>
      <c r="J88" s="29">
        <f>J80+J82+J85</f>
      </c>
      <c r="K88" s="29">
        <f>K80+K82+K85</f>
      </c>
      <c r="L88" s="29">
        <f>L80+L82+L85</f>
      </c>
    </row>
    <row r="92" spans="2:17" x14ac:dyDescent="0.25">
      <c r="B92" t="s">
        <v>79</v>
      </c>
      <c r="H92" s="28">
        <v>-59.35823497141574</v>
      </c>
      <c r="I92" s="28">
        <v>-68.77313829119144</v>
      </c>
      <c r="J92" s="28">
        <v>-91.50419327095253</v>
      </c>
      <c r="K92" s="28">
        <v>-65.86666485875125</v>
      </c>
      <c r="L92" s="28">
        <v>-50.41807792426058</v>
      </c>
      <c r="M92" s="28">
        <v>-40.88825664822112</v>
      </c>
      <c r="N92" s="28">
        <v>-35.01645050340886</v>
      </c>
      <c r="O92" s="28">
        <v>-31.573468048412195</v>
      </c>
      <c r="P92" s="28">
        <v>-29.89427582065663</v>
      </c>
      <c r="Q92" s="28">
        <v>-29.649243739651908</v>
      </c>
    </row>
    <row r="100" spans="2:12" x14ac:dyDescent="0.25">
      <c r="B100" t="s">
        <v>135</v>
      </c>
      <c r="H100" s="29">
        <f>H92</f>
      </c>
      <c r="I100" s="29">
        <f>I92</f>
      </c>
      <c r="J100" s="29">
        <f>J92</f>
      </c>
      <c r="K100" s="29">
        <f>K92</f>
      </c>
      <c r="L100" s="29">
        <f>L92</f>
      </c>
    </row>
    <row r="104" spans="2:17" x14ac:dyDescent="0.25">
      <c r="B104" t="s">
        <v>136</v>
      </c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</row>
    <row r="106" spans="2:17" x14ac:dyDescent="0.25">
      <c r="B106" t="s">
        <v>137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</row>
    <row r="108" spans="2:17" x14ac:dyDescent="0.25">
      <c r="B108" t="s">
        <v>138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</row>
    <row r="112" spans="2:12" x14ac:dyDescent="0.25">
      <c r="B112" t="s">
        <v>139</v>
      </c>
      <c r="H112" s="29">
        <f>H104+H106+H108</f>
      </c>
      <c r="I112" s="29">
        <f>I104+I106+I108</f>
      </c>
      <c r="J112" s="29">
        <f>J104+J106+J108</f>
      </c>
      <c r="K112" s="29">
        <f>K104+K106+K108</f>
      </c>
      <c r="L112" s="29">
        <f>L104+L106+L108</f>
      </c>
    </row>
    <row r="115" spans="2:17" x14ac:dyDescent="0.25">
      <c r="B115" t="s">
        <v>140</v>
      </c>
      <c r="H115" s="28">
        <v>0</v>
      </c>
      <c r="I115" s="28">
        <v>0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0</v>
      </c>
      <c r="Q115" s="28">
        <v>0</v>
      </c>
    </row>
    <row r="118" spans="2:12" x14ac:dyDescent="0.25">
      <c r="B118" t="s">
        <v>141</v>
      </c>
      <c r="H118" s="29">
        <f>H88+H100+H112+H115</f>
      </c>
      <c r="I118" s="29">
        <f>I88+I100+I112+I115</f>
      </c>
      <c r="J118" s="29">
        <f>J88+J100+J112+J115</f>
      </c>
      <c r="K118" s="29">
        <f>K88+K100+K112+K115</f>
      </c>
      <c r="L118" s="29">
        <f>L88+L100+L112+L115</f>
      </c>
    </row>
    <row r="120" spans="8:12" x14ac:dyDescent="0.25">
      <c r="H120" s="32">
        <v>0</v>
      </c>
      <c r="I120" s="33">
        <f>H122</f>
      </c>
      <c r="J120" s="33">
        <f>I122</f>
      </c>
      <c r="K120" s="33">
        <f>J122</f>
      </c>
      <c r="L120" s="33">
        <f>K122</f>
      </c>
    </row>
    <row r="122" spans="2:12" x14ac:dyDescent="0.25">
      <c r="B122" t="s">
        <v>142</v>
      </c>
      <c r="H122" s="29">
        <f>H120+H118</f>
      </c>
      <c r="I122" s="29">
        <f>I120+I118</f>
      </c>
      <c r="J122" s="29">
        <f>J120+J118</f>
      </c>
      <c r="K122" s="29">
        <f>K120+K118</f>
      </c>
      <c r="L122" s="29">
        <f>L120+L118</f>
      </c>
    </row>
    <row r="124" spans="1:12" x14ac:dyDescent="0.25">
      <c r="A124" s="27" t="s">
        <v>143</v>
      </c>
      <c r="B124" s="27"/>
      <c r="C124" s="27"/>
      <c r="D124" s="27"/>
      <c r="E124" s="27"/>
      <c r="F124" s="27"/>
      <c r="G124" s="27"/>
      <c r="H124" s="34">
        <f>IF(ABS(H139-H161)&lt;1,"OK","ERROR")</f>
      </c>
      <c r="I124" s="34">
        <f>IF(ABS(I139-I161)&lt;1,"OK","ERROR")</f>
      </c>
      <c r="J124" s="34">
        <f>IF(ABS(J139-J161)&lt;1,"OK","ERROR")</f>
      </c>
      <c r="K124" s="34">
        <f>IF(ABS(K139-K161)&lt;1,"OK","ERROR")</f>
      </c>
      <c r="L124" s="34">
        <f>IF(ABS(L139-L161)&lt;1,"OK","ERROR")</f>
      </c>
    </row>
    <row r="127" spans="2:17" x14ac:dyDescent="0.25">
      <c r="B127" t="s">
        <v>144</v>
      </c>
      <c r="H127" s="28">
        <v>439.82947675631453</v>
      </c>
      <c r="I127" s="28">
        <v>609.7262702129524</v>
      </c>
      <c r="J127" s="28">
        <v>969.3550711156199</v>
      </c>
      <c r="K127" s="28">
        <v>1393.0952877638474</v>
      </c>
      <c r="L127" s="28">
        <v>1699.3517738797907</v>
      </c>
      <c r="M127" s="28">
        <v>1934.525008281846</v>
      </c>
      <c r="N127" s="28">
        <v>2125.6748567744908</v>
      </c>
      <c r="O127" s="28">
        <v>2289.57484633924</v>
      </c>
      <c r="P127" s="28">
        <v>2437.3761962587896</v>
      </c>
      <c r="Q127" s="28">
        <v>2577.162503929622</v>
      </c>
    </row>
    <row r="128" spans="2:17" x14ac:dyDescent="0.25">
      <c r="B128" t="s">
        <v>145</v>
      </c>
      <c r="H128" s="28">
        <v>394.4240509315068</v>
      </c>
      <c r="I128" s="28">
        <v>469.0493424246575</v>
      </c>
      <c r="J128" s="28">
        <v>641.0040731506849</v>
      </c>
      <c r="K128" s="28">
        <v>474.26933871594537</v>
      </c>
      <c r="L128" s="28">
        <v>373.44167812260173</v>
      </c>
      <c r="M128" s="28">
        <v>311.7951862599398</v>
      </c>
      <c r="N128" s="28">
        <v>275.1413333923778</v>
      </c>
      <c r="O128" s="28">
        <v>255.87089870115872</v>
      </c>
      <c r="P128" s="28">
        <v>250.10890195282053</v>
      </c>
      <c r="Q128" s="28">
        <v>256.361624501641</v>
      </c>
    </row>
    <row r="129" spans="2:17" x14ac:dyDescent="0.25">
      <c r="B129" t="s">
        <v>146</v>
      </c>
      <c r="H129" s="28">
        <v>279.7540093797307</v>
      </c>
      <c r="I129" s="28">
        <v>337.6761891191182</v>
      </c>
      <c r="J129" s="28">
        <v>437.571646311095</v>
      </c>
      <c r="K129" s="28">
        <v>334.6171760559604</v>
      </c>
      <c r="L129" s="28">
        <v>264.0230906314576</v>
      </c>
      <c r="M129" s="28">
        <v>220.89334385592664</v>
      </c>
      <c r="N129" s="28">
        <v>195.32656979057668</v>
      </c>
      <c r="O129" s="28">
        <v>182.01903721850783</v>
      </c>
      <c r="P129" s="28">
        <v>178.2845374580881</v>
      </c>
      <c r="Q129" s="28">
        <v>183.11517665867856</v>
      </c>
    </row>
    <row r="132" spans="2:12" x14ac:dyDescent="0.25">
      <c r="B132" t="s">
        <v>147</v>
      </c>
      <c r="H132" s="29">
        <f>H127+H128+H129</f>
      </c>
      <c r="I132" s="29">
        <f>I127+I128+I129</f>
      </c>
      <c r="J132" s="29">
        <f>J127+J128+J129</f>
      </c>
      <c r="K132" s="29">
        <f>K127+K128+K129</f>
      </c>
      <c r="L132" s="29">
        <f>L127+L128+L129</f>
      </c>
    </row>
    <row r="134" spans="2:17" x14ac:dyDescent="0.25">
      <c r="B134" t="s">
        <v>148</v>
      </c>
      <c r="H134" s="28">
        <v>310.5326961507643</v>
      </c>
      <c r="I134" s="28">
        <v>325.0584083441269</v>
      </c>
      <c r="J134" s="28">
        <v>342.4279254914592</v>
      </c>
      <c r="K134" s="28">
        <v>353.4434508742138</v>
      </c>
      <c r="L134" s="28">
        <v>360.67151017253616</v>
      </c>
      <c r="M134" s="28">
        <v>365.49941070372097</v>
      </c>
      <c r="N134" s="28">
        <v>368.69466927771447</v>
      </c>
      <c r="O134" s="28">
        <v>370.67564798135004</v>
      </c>
      <c r="P134" s="28">
        <v>371.64383234868774</v>
      </c>
      <c r="Q134" s="28">
        <v>371.64383234868774</v>
      </c>
    </row>
    <row r="137" spans="2:17" x14ac:dyDescent="0.25">
      <c r="B137" t="s">
        <v>149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8">
        <v>0</v>
      </c>
      <c r="P137" s="28">
        <v>0</v>
      </c>
      <c r="Q137" s="28">
        <v>0</v>
      </c>
    </row>
    <row r="139" spans="2:12" x14ac:dyDescent="0.25">
      <c r="B139" t="s">
        <v>150</v>
      </c>
      <c r="H139" s="29">
        <f>H132+H134+H137</f>
      </c>
      <c r="I139" s="29">
        <f>I132+I134+I137</f>
      </c>
      <c r="J139" s="29">
        <f>J132+J134+J137</f>
      </c>
      <c r="K139" s="29">
        <f>K132+K134+K137</f>
      </c>
      <c r="L139" s="29">
        <f>L132+L134+L137</f>
      </c>
    </row>
    <row r="142" spans="2:17" x14ac:dyDescent="0.25">
      <c r="B142" t="s">
        <v>151</v>
      </c>
      <c r="H142" s="28">
        <v>139.87700468986534</v>
      </c>
      <c r="I142" s="28">
        <v>168.8380945595591</v>
      </c>
      <c r="J142" s="28">
        <v>218.7858231555475</v>
      </c>
      <c r="K142" s="28">
        <v>167.3085880279802</v>
      </c>
      <c r="L142" s="28">
        <v>132.0115453157288</v>
      </c>
      <c r="M142" s="28">
        <v>110.44667192796332</v>
      </c>
      <c r="N142" s="28">
        <v>97.66328489528834</v>
      </c>
      <c r="O142" s="28">
        <v>91.00951860925392</v>
      </c>
      <c r="P142" s="28">
        <v>89.14226872904405</v>
      </c>
      <c r="Q142" s="28">
        <v>91.55758832933928</v>
      </c>
    </row>
    <row r="145" spans="2:12" x14ac:dyDescent="0.25">
      <c r="B145" t="s">
        <v>152</v>
      </c>
      <c r="H145" s="29">
        <f>H142</f>
      </c>
      <c r="I145" s="29">
        <f>I142</f>
      </c>
      <c r="J145" s="29">
        <f>J142</f>
      </c>
      <c r="K145" s="29">
        <f>K142</f>
      </c>
      <c r="L145" s="29">
        <f>L142</f>
      </c>
    </row>
    <row r="147" spans="2:17" x14ac:dyDescent="0.25">
      <c r="B147" t="s">
        <v>153</v>
      </c>
      <c r="H147" s="28">
        <v>1526.879</v>
      </c>
      <c r="I147" s="28">
        <v>1526.879</v>
      </c>
      <c r="J147" s="28">
        <v>1526.879</v>
      </c>
      <c r="K147" s="28">
        <v>1526.879</v>
      </c>
      <c r="L147" s="28">
        <v>1526.879</v>
      </c>
      <c r="M147" s="28">
        <v>1526.879</v>
      </c>
      <c r="N147" s="28">
        <v>1526.879</v>
      </c>
      <c r="O147" s="28">
        <v>1526.879</v>
      </c>
      <c r="P147" s="28">
        <v>1526.879</v>
      </c>
      <c r="Q147" s="28">
        <v>1526.879</v>
      </c>
    </row>
    <row r="149" spans="2:17" x14ac:dyDescent="0.25">
      <c r="B149" t="s">
        <v>154</v>
      </c>
      <c r="H149" s="28">
        <v>0</v>
      </c>
      <c r="I149" s="28">
        <v>0</v>
      </c>
      <c r="J149" s="28">
        <v>0</v>
      </c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v>0</v>
      </c>
      <c r="Q149" s="28">
        <v>0</v>
      </c>
    </row>
    <row r="151" spans="2:12" x14ac:dyDescent="0.25">
      <c r="B151" t="s">
        <v>155</v>
      </c>
      <c r="H151" s="29">
        <f>H145+H147+H149</f>
      </c>
      <c r="I151" s="29">
        <f>I145+I147+I149</f>
      </c>
      <c r="J151" s="29">
        <f>J145+J147+J149</f>
      </c>
      <c r="K151" s="29">
        <f>K145+K147+K149</f>
      </c>
      <c r="L151" s="29">
        <f>L145+L147+L149</f>
      </c>
    </row>
    <row r="154" spans="2:17" x14ac:dyDescent="0.25">
      <c r="B154" t="s">
        <v>156</v>
      </c>
      <c r="H154" s="28">
        <v>1223.236204677548</v>
      </c>
      <c r="I154" s="28">
        <v>1223.236204677548</v>
      </c>
      <c r="J154" s="28">
        <v>1223.236204677548</v>
      </c>
      <c r="K154" s="28">
        <v>1223.236204677548</v>
      </c>
      <c r="L154" s="28">
        <v>1223.236204677548</v>
      </c>
      <c r="M154" s="28">
        <v>1223.236204677548</v>
      </c>
      <c r="N154" s="28">
        <v>1223.236204677548</v>
      </c>
      <c r="O154" s="28">
        <v>1223.236204677548</v>
      </c>
      <c r="P154" s="28">
        <v>1223.236204677548</v>
      </c>
      <c r="Q154" s="28">
        <v>1223.236204677548</v>
      </c>
    </row>
    <row r="156" spans="2:17" x14ac:dyDescent="0.25">
      <c r="B156" t="s">
        <v>157</v>
      </c>
      <c r="H156" s="28">
        <v>237.90432825000013</v>
      </c>
      <c r="I156" s="28">
        <v>482.85623700000053</v>
      </c>
      <c r="J156" s="28">
        <v>999.3289477500003</v>
      </c>
      <c r="K156" s="28">
        <v>1298.8442940728048</v>
      </c>
      <c r="L156" s="28">
        <v>1530.5464036724695</v>
      </c>
      <c r="M156" s="28">
        <v>1720.545384094884</v>
      </c>
      <c r="N156" s="28">
        <v>1885.1601438356104</v>
      </c>
      <c r="O156" s="28">
        <v>2035.4106484100066</v>
      </c>
      <c r="P156" s="28">
        <v>2179.5065631121306</v>
      </c>
      <c r="Q156" s="28">
        <v>2324.364523517006</v>
      </c>
    </row>
    <row r="158" spans="2:12" x14ac:dyDescent="0.25">
      <c r="B158" t="s">
        <v>158</v>
      </c>
      <c r="H158" s="29">
        <f>H154+H156</f>
      </c>
      <c r="I158" s="29">
        <f>I154+I156</f>
      </c>
      <c r="J158" s="29">
        <f>J154+J156</f>
      </c>
      <c r="K158" s="29">
        <f>K154+K156</f>
      </c>
      <c r="L158" s="29">
        <f>L154+L156</f>
      </c>
    </row>
    <row r="161" spans="2:12" x14ac:dyDescent="0.25">
      <c r="B161" t="s">
        <v>159</v>
      </c>
      <c r="H161" s="29">
        <f>H151+H158</f>
      </c>
      <c r="I161" s="29">
        <f>I151+I158</f>
      </c>
      <c r="J161" s="29">
        <f>J151+J158</f>
      </c>
      <c r="K161" s="29">
        <f>K151+K158</f>
      </c>
      <c r="L161" s="29">
        <f>L151+L158</f>
      </c>
    </row>
  </sheetData>
  <mergeCells count="3">
    <mergeCell ref="A5:V5"/>
    <mergeCell ref="A78:V78"/>
    <mergeCell ref="A124:G124"/>
  </mergeCells>
  <conditionalFormatting sqref="H124:L124">
    <cfRule type="expression" dxfId="0" priority="1">
      <formula>H124&lt;&gt;"OK"</formula>
    </cfRule>
  </conditionalFormatting>
  <pageMargins left="0.5" right="0.5" top="0.5" bottom="0.5" header="0.3" footer="0.3"/>
  <pageSetup orientation="landscape" horizontalDpi="4294967295" verticalDpi="4294967295" scale="100" fitToWidth="1" fitToHeight="0"/>
  <headerFooter>
    <oddFooter>&amp;LMarlowe Keynes&amp;CModel&amp;RPage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7280"/>
  </sheetPr>
  <dimension ref="A1:C10"/>
  <sheetFormatPr defaultRowHeight="15" outlineLevelRow="0" outlineLevelCol="0" x14ac:dyDescent="55"/>
  <cols>
    <col min="1" max="1" width="30" customWidth="1"/>
    <col min="2" max="2" width="14" customWidth="1"/>
    <col min="3" max="3" width="90" customWidth="1"/>
  </cols>
  <sheetData>
    <row r="1" spans="1:3" x14ac:dyDescent="0.25">
      <c r="A1" s="5" t="s">
        <v>160</v>
      </c>
      <c r="B1" s="5"/>
      <c r="C1" s="5"/>
    </row>
    <row r="3" spans="1:3" s="3" customFormat="1" x14ac:dyDescent="0.25">
      <c r="A3" s="3" t="s">
        <v>161</v>
      </c>
      <c r="B3" s="3" t="s">
        <v>162</v>
      </c>
      <c r="C3" s="3" t="s">
        <v>163</v>
      </c>
    </row>
    <row r="4" spans="1:3" x14ac:dyDescent="0.25">
      <c r="A4" t="s">
        <v>164</v>
      </c>
      <c r="B4" t="s">
        <v>165</v>
      </c>
      <c r="C4" t="s">
        <v>166</v>
      </c>
    </row>
    <row r="5" spans="1:3" x14ac:dyDescent="0.25">
      <c r="A5" t="s">
        <v>167</v>
      </c>
      <c r="B5" t="s">
        <v>165</v>
      </c>
      <c r="C5" t="s">
        <v>168</v>
      </c>
    </row>
    <row r="6" spans="1:3" x14ac:dyDescent="0.25">
      <c r="A6" t="s">
        <v>169</v>
      </c>
      <c r="B6" t="s">
        <v>165</v>
      </c>
      <c r="C6" t="s">
        <v>170</v>
      </c>
    </row>
    <row r="7" spans="1:3" x14ac:dyDescent="0.25">
      <c r="A7" t="s">
        <v>171</v>
      </c>
      <c r="B7" t="s">
        <v>172</v>
      </c>
      <c r="C7" t="s">
        <v>173</v>
      </c>
    </row>
    <row r="8" spans="1:3" x14ac:dyDescent="0.25">
      <c r="A8" t="s">
        <v>174</v>
      </c>
      <c r="B8" t="s">
        <v>165</v>
      </c>
      <c r="C8" t="s">
        <v>175</v>
      </c>
    </row>
    <row r="9" spans="1:3" x14ac:dyDescent="0.25">
      <c r="A9" t="s">
        <v>176</v>
      </c>
      <c r="B9" t="s">
        <v>172</v>
      </c>
      <c r="C9" t="s">
        <v>177</v>
      </c>
    </row>
    <row r="10" spans="1:3" x14ac:dyDescent="0.25">
      <c r="A10" t="s">
        <v>178</v>
      </c>
      <c r="B10" t="s">
        <v>165</v>
      </c>
      <c r="C10" t="s">
        <v>179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Assumptions</vt:lpstr>
      <vt:lpstr>WACC</vt:lpstr>
      <vt:lpstr>Forecast</vt:lpstr>
      <vt:lpstr>Terminal</vt:lpstr>
      <vt:lpstr>EV → Equity</vt:lpstr>
      <vt:lpstr>Sensitivity</vt:lpstr>
      <vt:lpstr>3-Statement</vt:lpstr>
      <vt:lpstr>Quality</vt:lpstr>
      <vt:lpstr>Notes</vt:lpstr>
    </vt:vector>
  </TitlesOfParts>
  <Company>Marlowe Keynes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Marlowe Keynes — Discounted Cash Flow Engine</dc:creator>
  <dc:title>POOL — Discounted Cash Flow Engine</dc:title>
  <dc:subject/>
  <dc:description/>
  <cp:keywords/>
  <cp:category/>
  <cp:lastModifiedBy>Marlowe Keynes</cp:lastModifiedBy>
  <dcterms:created xsi:type="dcterms:W3CDTF">2026-05-04T05:53:05Z</dcterms:created>
  <dcterms:modified xsi:type="dcterms:W3CDTF">2026-05-04T05:53:05Z</dcterms:modified>
</cp:coreProperties>
</file>