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Inputs" state="visible" r:id="rId5"/>
    <sheet sheetId="3" name="Peer Set" state="visible" r:id="rId6"/>
    <sheet sheetId="4" name="Multiples" state="visible" r:id="rId7"/>
    <sheet sheetId="5" name="Implied Range" state="visible" r:id="rId8"/>
    <sheet sheetId="6" name="3-Statement" state="visible" r:id="rId9"/>
    <sheet sheetId="7" name="Quality" state="visible" r:id="rId10"/>
    <sheet sheetId="8" name="Notes" state="visible" r:id="rId11"/>
  </sheets>
  <calcPr calcId="171027"/>
</workbook>
</file>

<file path=xl/sharedStrings.xml><?xml version="1.0" encoding="utf-8"?>
<sst xmlns="http://schemas.openxmlformats.org/spreadsheetml/2006/main" count="224" uniqueCount="180">
  <si>
    <t>Marlowe Keynes</t>
  </si>
  <si>
    <t>Comparable Companies Engine</t>
  </si>
  <si>
    <t>Target ticker:</t>
  </si>
  <si>
    <t>POOL</t>
  </si>
  <si>
    <t>Company name:</t>
  </si>
  <si>
    <t>Pool Corporation</t>
  </si>
  <si>
    <t>Run date:</t>
  </si>
  <si>
    <t>Engine version:</t>
  </si>
  <si>
    <t>comps-v1.0.0</t>
  </si>
  <si>
    <t>KEY OUTPUTS</t>
  </si>
  <si>
    <t>Current market cap ($m)</t>
  </si>
  <si>
    <t>This workbook is generated programmatically by Marlowe Keynes from public data and the methodology codified in the lbo-modeling skill. Inputs in BLUE may be overridden; cross-sheet links are GREEN. See the Notes tab for sources and version history.</t>
  </si>
  <si>
    <t>GREENBLATT VERDICT</t>
  </si>
  <si>
    <t>Magic Formula tier:</t>
  </si>
  <si>
    <t>UNAVAILABLE</t>
  </si>
  <si>
    <t>Composite score:</t>
  </si>
  <si>
    <t>n/a</t>
  </si>
  <si>
    <t>Implied IRR vs hurdle:</t>
  </si>
  <si>
    <t>Implied IRR:</t>
  </si>
  <si>
    <t>Distress tag:</t>
  </si>
  <si>
    <t>Audit flags:</t>
  </si>
  <si>
    <t>Engine:</t>
  </si>
  <si>
    <t>greenblatt-v2</t>
  </si>
  <si>
    <t>No audit flags raised — clean run.</t>
  </si>
  <si>
    <t>TARGET COMPANY</t>
  </si>
  <si>
    <t>Ticker</t>
  </si>
  <si>
    <t>Company name</t>
  </si>
  <si>
    <t>Currency</t>
  </si>
  <si>
    <t>USD</t>
  </si>
  <si>
    <t>Market cap ($m)</t>
  </si>
  <si>
    <t>Enterprise value ($m)</t>
  </si>
  <si>
    <t>Revenue ($m, TTM)</t>
  </si>
  <si>
    <t>EBITDA ($m, TTM)</t>
  </si>
  <si>
    <t>Net income ($m, TTM)</t>
  </si>
  <si>
    <t>Free cash flow ($m, TTM)</t>
  </si>
  <si>
    <t>RUN METADATA</t>
  </si>
  <si>
    <t>Sector</t>
  </si>
  <si>
    <t>—</t>
  </si>
  <si>
    <t>Geography</t>
  </si>
  <si>
    <t>Peer selection</t>
  </si>
  <si>
    <t>manual</t>
  </si>
  <si>
    <t>Selected multiples</t>
  </si>
  <si>
    <t>EV/EBITDA, EV/Revenue, P/E, P/FCF</t>
  </si>
  <si>
    <t>As-of date</t>
  </si>
  <si>
    <t>2026-05-04T05:37:36.200Z</t>
  </si>
  <si>
    <t>PEER SET FINANCIALS</t>
  </si>
  <si>
    <t>Company</t>
  </si>
  <si>
    <t>EV ($m)</t>
  </si>
  <si>
    <t>Mcap ($m)</t>
  </si>
  <si>
    <t>Revenue ($m)</t>
  </si>
  <si>
    <t>EBITDA ($m)</t>
  </si>
  <si>
    <t>Net income ($m)</t>
  </si>
  <si>
    <t>FCF ($m)</t>
  </si>
  <si>
    <t>EV/EBITDA</t>
  </si>
  <si>
    <t>EV/Revenue</t>
  </si>
  <si>
    <t>P/E</t>
  </si>
  <si>
    <t>P/FCF</t>
  </si>
  <si>
    <t>FLUIDRA</t>
  </si>
  <si>
    <t>HAYWARD</t>
  </si>
  <si>
    <t>ALLEGION</t>
  </si>
  <si>
    <t>DISTRIBUTION STATISTICS</t>
  </si>
  <si>
    <t>Multiple</t>
  </si>
  <si>
    <t>Count</t>
  </si>
  <si>
    <t>Min</t>
  </si>
  <si>
    <t>P25</t>
  </si>
  <si>
    <t>Median</t>
  </si>
  <si>
    <t>Mean</t>
  </si>
  <si>
    <t>P75</t>
  </si>
  <si>
    <t>Max</t>
  </si>
  <si>
    <t>IMPLIED VALUATION RANGE BY MULTIPLE</t>
  </si>
  <si>
    <t>Basis</t>
  </si>
  <si>
    <t>Denom ($m)</t>
  </si>
  <si>
    <t>Low ($m)</t>
  </si>
  <si>
    <t>Mid ($m)</t>
  </si>
  <si>
    <t>High ($m)</t>
  </si>
  <si>
    <t>Eq Low ($m)</t>
  </si>
  <si>
    <t>Eq Mid ($m)</t>
  </si>
  <si>
    <t>Eq High ($m)</t>
  </si>
  <si>
    <t>Px Low</t>
  </si>
  <si>
    <t>Px Mid</t>
  </si>
  <si>
    <t>enterprise</t>
  </si>
  <si>
    <t>equity</t>
  </si>
  <si>
    <t>INCOME STATEMENT</t>
  </si>
  <si>
    <t>Sales</t>
  </si>
  <si>
    <t>COGS</t>
  </si>
  <si>
    <t>Gross Profit</t>
  </si>
  <si>
    <t>Ongoing SG&amp;A</t>
  </si>
  <si>
    <t>D&amp;A</t>
  </si>
  <si>
    <t>EBITDA</t>
  </si>
  <si>
    <t>EBIT</t>
  </si>
  <si>
    <t>Net Interest Expense</t>
  </si>
  <si>
    <t>EBT</t>
  </si>
  <si>
    <t>Taxes</t>
  </si>
  <si>
    <t>Net Income</t>
  </si>
  <si>
    <t>EPS</t>
  </si>
  <si>
    <t>Avg Diluted Shares</t>
  </si>
  <si>
    <t>CASH FLOW STATEMENT</t>
  </si>
  <si>
    <t>Net Income (link from IS)</t>
  </si>
  <si>
    <t>+ D&amp;A (add-back)</t>
  </si>
  <si>
    <t>Change in Working Capital</t>
  </si>
  <si>
    <t>Cash Flow from Operations</t>
  </si>
  <si>
    <t>Capex</t>
  </si>
  <si>
    <t>Cash Flow from Investing</t>
  </si>
  <si>
    <t>Net Debt Proceeds</t>
  </si>
  <si>
    <t>Net Equity Proceeds</t>
  </si>
  <si>
    <t>Dividends</t>
  </si>
  <si>
    <t>Cash Flow from Financing</t>
  </si>
  <si>
    <t>FX Effect</t>
  </si>
  <si>
    <t>Net Change in Cash</t>
  </si>
  <si>
    <t>Ending Cash</t>
  </si>
  <si>
    <t>BALANCE SHEET</t>
  </si>
  <si>
    <t>Cash &amp; Equivalents</t>
  </si>
  <si>
    <t>Accounts Receivable</t>
  </si>
  <si>
    <t>Inventory</t>
  </si>
  <si>
    <t>Total Current Assets</t>
  </si>
  <si>
    <t>Net PP&amp;E</t>
  </si>
  <si>
    <t>Other Assets</t>
  </si>
  <si>
    <t>TOTAL ASSETS</t>
  </si>
  <si>
    <t>Accounts Payable</t>
  </si>
  <si>
    <t>Total Current Liabilities</t>
  </si>
  <si>
    <t>Total Debt</t>
  </si>
  <si>
    <t>Other Liabilities</t>
  </si>
  <si>
    <t>Total Liabilities</t>
  </si>
  <si>
    <t>Common Equity</t>
  </si>
  <si>
    <t>Retained Earnings</t>
  </si>
  <si>
    <t>Total Shareholders Equity</t>
  </si>
  <si>
    <t>TOTAL LIABILITIES AND SE</t>
  </si>
  <si>
    <t>WARNINGS</t>
  </si>
  <si>
    <t>Level</t>
  </si>
  <si>
    <t>Message</t>
  </si>
  <si>
    <t>WARNING</t>
  </si>
  <si>
    <t>Only 3 peers supplied — methodology recommends 5–10.</t>
  </si>
  <si>
    <t>EV/EBITDA: no peers produced a positive multiple.</t>
  </si>
  <si>
    <t>EV/Revenue: no peers produced a positive multiple.</t>
  </si>
  <si>
    <t>P/E: no peers produced a positive multiple.</t>
  </si>
  <si>
    <t>P/FCF: no peers produced a positive multiple.</t>
  </si>
  <si>
    <t>FAIL</t>
  </si>
  <si>
    <t>insiderOwnershipPct: Endpoint failed: []</t>
  </si>
  <si>
    <t>insiderNet90dUsd: Endpoint failed: []</t>
  </si>
  <si>
    <t>REVIEW ITEMS</t>
  </si>
  <si>
    <t>REVIEW</t>
  </si>
  <si>
    <t>equity_method_investments_m: Carrying value; mark to peer P/B in the EV bridge.</t>
  </si>
  <si>
    <t>share_options_and_exercise_prices: FMP does not provide this in a comparable-ready format</t>
  </si>
  <si>
    <t>free_float_and_significant_shareholdings: FMP does not provide this in a comparable-ready format</t>
  </si>
  <si>
    <t>minority_interest_market_value: FMP does not provide this in a comparable-ready format</t>
  </si>
  <si>
    <t>associates_and_jvs_market_value: FMP does not provide this in a comparable-ready format</t>
  </si>
  <si>
    <t>pension_deficit_or_surplus: FMP does not provide this in a comparable-ready format</t>
  </si>
  <si>
    <t>operating_lease_present_value: FMP does not provide this in a comparable-ready format</t>
  </si>
  <si>
    <t>true_exceptional_or_extraordinary_items: FMP does not provide this in a comparable-ready format</t>
  </si>
  <si>
    <t>pro_forma_acquisition_disposal_adjustments: FMP does not provide this in a comparable-ready format</t>
  </si>
  <si>
    <t>broker_consensus_forecasts: FMP does not provide this in a comparable-ready format</t>
  </si>
  <si>
    <t>EV bridge: Minority interest = 0.</t>
  </si>
  <si>
    <t>EV bridge: Pension: No pension deficit reported by data layer; bridge contribution = 0.</t>
  </si>
  <si>
    <t>EV bridge: Operating leases: No operating-lease data available; bridge contribution = 0.</t>
  </si>
  <si>
    <t>EV bridge: Associates: Associates stripped at carrying value 1.5m (no peer P/B or P/E available for mark-to-market).</t>
  </si>
  <si>
    <t>EV bridge: Preference shares: No preference shares outstanding.</t>
  </si>
  <si>
    <t>EV bridge: Convertibles: No convertible debt reported.</t>
  </si>
  <si>
    <t>EV bridge: Finance leases: 343.6m added (already debt-like).</t>
  </si>
  <si>
    <t>EV BRIDGE</t>
  </si>
  <si>
    <t>Market cap</t>
  </si>
  <si>
    <t>+ Total debt</t>
  </si>
  <si>
    <t>− Cash</t>
  </si>
  <si>
    <t>− Liquid resources</t>
  </si>
  <si>
    <t>+ Minority interest (book)</t>
  </si>
  <si>
    <t>= Enterprise value</t>
  </si>
  <si>
    <t>METHODOLOGY DISCLAIMERS</t>
  </si>
  <si>
    <t>• This model is generated programmatically by Marlowe Keynes — Comparable Companies Engine.</t>
  </si>
  <si>
    <t>• All inputs presented in BLUE font are overridable assumption cells.</t>
  </si>
  <si>
    <t>• All cross-sheet links are presented in GREEN font.</t>
  </si>
  <si>
    <t>• Operating leases are capitalised at the firm's pre-tax cost of debt per Damodaran practice.</t>
  </si>
  <si>
    <t>• Interest expense uses the average-balance method to avoid Excel circular references.</t>
  </si>
  <si>
    <t>• The Damodaran 2-out-of-3 component score is reported separately in the engine's PDF.</t>
  </si>
  <si>
    <t>• Forecasts are illustrative; any hard-coded actual must be independently verified against filings.</t>
  </si>
  <si>
    <t>SOURCES</t>
  </si>
  <si>
    <t>• Financial Modeling Prep — quote, profile, key metrics</t>
  </si>
  <si>
    <t>• Peer multiples computed from FMP TTM financials</t>
  </si>
  <si>
    <t>• FRED — DGS10 / DFF for macro band</t>
  </si>
  <si>
    <t>• Methodology: Marlowe Keynes Comparable Companies engine</t>
  </si>
  <si>
    <t>VERSION LOG</t>
  </si>
  <si>
    <t>• comps-v1.0.0 — generated 2026-05-04 by Marlowe Keynes Comparable Companies Engine.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</si>
</sst>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yyyy-mm-dd"/>
    <numFmt numFmtId="165" formatCode="_($* #,##0_);_($* (#,##0);_($* &quot;—&quot;_);_(@_)"/>
    <numFmt numFmtId="166" formatCode="0.00&quot;x&quot;"/>
    <numFmt numFmtId="167" formatCode="#,##0;(#,##0);&quot;—&quot;"/>
    <numFmt numFmtId="168" formatCode="#,##0.00;(#,##0.00);&quot;—&quot;"/>
    <numFmt numFmtId="169" formatCode="#,##0;(#,##0);&quot;-&quot;"/>
    <numFmt numFmtId="170" formatCode="$#,##0.00;($#,##0.00)"/>
  </numFmts>
  <fonts count="14" x14ac:knownFonts="1">
    <font>
      <color theme="1"/>
      <family val="2"/>
      <scheme val="minor"/>
      <sz val="11"/>
      <name val="Calibri"/>
    </font>
    <font>
      <b/>
      <color rgb="FF7F1D1D"/>
      <sz val="16"/>
      <name val="Calibri"/>
    </font>
    <font>
      <i/>
      <color rgb="FF6B7280"/>
      <sz val="11"/>
      <name val="Calibri"/>
    </font>
    <font>
      <b/>
    </font>
    <font>
      <b/>
      <color rgb="FFFFFFFF"/>
      <sz val="11"/>
      <name val="Calibri"/>
    </font>
    <font>
      <i/>
      <color rgb="FF6B7280"/>
      <sz val="10"/>
    </font>
    <font>
      <b/>
      <color rgb="FF6B7280"/>
    </font>
    <font>
      <color rgb="FF0000FF"/>
      <sz val="11"/>
      <name val="Calibri"/>
    </font>
    <font>
      <b/>
      <color rgb="FF7F1D1D"/>
    </font>
    <font>
      <b/>
      <color rgb="FF000000"/>
      <sz val="11"/>
      <name val="Calibri"/>
    </font>
    <font>
      <b/>
      <color rgb="FFFFFFFF"/>
      <sz val="11"/>
    </font>
    <font>
      <color rgb="FF0000FF"/>
    </font>
    <font>
      <b/>
      <color rgb="FF000000"/>
    </font>
    <font>
      <i/>
      <color rgb="FF008000"/>
    </font>
  </fonts>
  <fills count="5">
    <fill>
      <patternFill patternType="none"/>
    </fill>
    <fill>
      <patternFill patternType="gray125"/>
    </fill>
    <fill>
      <patternFill patternType="solid">
        <fgColor rgb="FFF7F2EA"/>
      </patternFill>
    </fill>
    <fill>
      <patternFill patternType="solid">
        <fgColor rgb="FF404040"/>
      </patternFill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0" borderId="0" xfId="0" applyFont="1"/>
    <xf numFmtId="164" fontId="0" fillId="0" borderId="0" xfId="0" applyNumberFormat="1"/>
    <xf numFmtId="0" fontId="4" fillId="3" borderId="0" xfId="0" applyFont="1" applyFill="1"/>
    <xf numFmtId="165" fontId="3" fillId="0" borderId="0" xfId="0" applyNumberFormat="1" applyFont="1"/>
    <xf numFmtId="0" fontId="5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/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165" fontId="8" fillId="0" borderId="0" xfId="0" applyNumberFormat="1" applyFont="1"/>
    <xf numFmtId="166" fontId="8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9" fillId="0" borderId="1" xfId="0" applyFont="1" applyBorder="1"/>
    <xf numFmtId="165" fontId="9" fillId="0" borderId="1" xfId="0" applyNumberFormat="1" applyFont="1" applyBorder="1"/>
    <xf numFmtId="168" fontId="9" fillId="0" borderId="1" xfId="0" applyNumberFormat="1" applyFont="1" applyBorder="1"/>
    <xf numFmtId="0" fontId="10" fillId="4" borderId="0" xfId="0" applyFont="1" applyFill="1"/>
    <xf numFmtId="169" fontId="11" fillId="0" borderId="0" xfId="0" applyNumberFormat="1" applyFont="1"/>
    <xf numFmtId="169" fontId="12" fillId="0" borderId="0" xfId="0" applyNumberFormat="1" applyFont="1"/>
    <xf numFmtId="170" fontId="12" fillId="0" borderId="0" xfId="0" applyNumberFormat="1" applyFont="1"/>
    <xf numFmtId="169" fontId="13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ill>
        <patternFill patternType="solid"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F26"/>
  <sheetFormatPr defaultRowHeight="15" outlineLevelRow="0" outlineLevelCol="0" x14ac:dyDescent="55"/>
  <cols>
    <col min="1" max="1" width="36" customWidth="1"/>
    <col min="2" max="2" width="28" customWidth="1"/>
    <col min="3" max="3" width="36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2" x14ac:dyDescent="0.25">
      <c r="A4" t="s">
        <v>2</v>
      </c>
      <c r="B4" s="3" t="s">
        <v>3</v>
      </c>
    </row>
    <row r="5" spans="1:2" x14ac:dyDescent="0.25">
      <c r="A5" t="s">
        <v>4</v>
      </c>
      <c r="B5" t="s">
        <v>5</v>
      </c>
    </row>
    <row r="6" spans="1:2" x14ac:dyDescent="0.25">
      <c r="A6" t="s">
        <v>6</v>
      </c>
      <c r="B6" s="4">
        <v>46146.23444675926</v>
      </c>
    </row>
    <row r="7" spans="1:2" x14ac:dyDescent="0.25">
      <c r="A7" t="s">
        <v>7</v>
      </c>
      <c r="B7" t="s">
        <v>8</v>
      </c>
    </row>
    <row r="9" spans="1:6" x14ac:dyDescent="0.25">
      <c r="A9" s="5" t="s">
        <v>9</v>
      </c>
      <c r="B9" s="5"/>
      <c r="C9" s="5"/>
      <c r="D9" s="5"/>
      <c r="E9" s="5"/>
      <c r="F9" s="5"/>
    </row>
    <row r="11" spans="1:2" x14ac:dyDescent="0.25">
      <c r="A11" t="s">
        <v>10</v>
      </c>
      <c r="B11" s="6">
        <v>7730.335410000001</v>
      </c>
    </row>
    <row r="14" ht="20" customHeight="1" spans="1:6" x14ac:dyDescent="0.25">
      <c r="A14" s="7" t="s">
        <v>11</v>
      </c>
      <c r="B14" s="7"/>
      <c r="C14" s="7"/>
      <c r="D14" s="7"/>
      <c r="E14" s="7"/>
      <c r="F14" s="7"/>
    </row>
    <row r="15" ht="20" customHeight="1" spans="1:6" x14ac:dyDescent="0.25">
      <c r="A15" s="7"/>
      <c r="B15" s="7"/>
      <c r="C15" s="7"/>
      <c r="D15" s="7"/>
      <c r="E15" s="7"/>
      <c r="F15" s="7"/>
    </row>
    <row r="16" ht="20" customHeight="1" spans="1:6" x14ac:dyDescent="0.25">
      <c r="A16" s="7"/>
      <c r="B16" s="7"/>
      <c r="C16" s="7"/>
      <c r="D16" s="7"/>
      <c r="E16" s="7"/>
      <c r="F16" s="7"/>
    </row>
    <row r="22" spans="1:6" x14ac:dyDescent="0.25">
      <c r="A22" s="5" t="s">
        <v>12</v>
      </c>
      <c r="B22" s="5"/>
      <c r="C22" s="5"/>
      <c r="D22" s="5"/>
      <c r="E22" s="5"/>
      <c r="F22" s="5"/>
    </row>
    <row r="23" spans="1:4" x14ac:dyDescent="0.25">
      <c r="A23" t="s">
        <v>13</v>
      </c>
      <c r="B23" s="8" t="s">
        <v>14</v>
      </c>
      <c r="C23" t="s">
        <v>15</v>
      </c>
      <c r="D23" t="s">
        <v>16</v>
      </c>
    </row>
    <row r="24" spans="1:4" x14ac:dyDescent="0.25">
      <c r="A24" t="s">
        <v>17</v>
      </c>
      <c r="B24" s="8" t="s">
        <v>14</v>
      </c>
      <c r="C24" t="s">
        <v>18</v>
      </c>
      <c r="D24" t="s">
        <v>16</v>
      </c>
    </row>
    <row r="25" spans="1:6" x14ac:dyDescent="0.25">
      <c r="A25" t="s">
        <v>19</v>
      </c>
      <c r="B25" s="8" t="s">
        <v>16</v>
      </c>
      <c r="C25" t="s">
        <v>20</v>
      </c>
      <c r="D25">
        <v>0</v>
      </c>
      <c r="E25" t="s">
        <v>21</v>
      </c>
      <c r="F25" t="s">
        <v>22</v>
      </c>
    </row>
    <row r="26" spans="1:1" x14ac:dyDescent="0.25">
      <c r="A26" s="9" t="s">
        <v>23</v>
      </c>
    </row>
  </sheetData>
  <mergeCells count="3">
    <mergeCell ref="A1:F1"/>
    <mergeCell ref="A2:F2"/>
    <mergeCell ref="A14:F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33"/>
  </sheetPr>
  <dimension ref="A1:D17"/>
  <sheetFormatPr defaultRowHeight="15" outlineLevelRow="0" outlineLevelCol="0" x14ac:dyDescent="55"/>
  <cols>
    <col min="1" max="1" width="38" customWidth="1"/>
    <col min="2" max="2" width="22" customWidth="1"/>
  </cols>
  <sheetData>
    <row r="1" spans="1:4" x14ac:dyDescent="0.25">
      <c r="A1" s="5" t="s">
        <v>24</v>
      </c>
      <c r="B1" s="5"/>
      <c r="C1" s="5"/>
      <c r="D1" s="5"/>
    </row>
    <row r="2" spans="1:2" x14ac:dyDescent="0.25">
      <c r="A2" t="s">
        <v>25</v>
      </c>
      <c r="B2" s="10" t="s">
        <v>3</v>
      </c>
    </row>
    <row r="3" spans="1:2" x14ac:dyDescent="0.25">
      <c r="A3" t="s">
        <v>26</v>
      </c>
      <c r="B3" s="10" t="s">
        <v>5</v>
      </c>
    </row>
    <row r="4" spans="1:2" x14ac:dyDescent="0.25">
      <c r="A4" t="s">
        <v>27</v>
      </c>
      <c r="B4" s="10" t="s">
        <v>28</v>
      </c>
    </row>
    <row r="5" spans="1:2" x14ac:dyDescent="0.25">
      <c r="A5" t="s">
        <v>29</v>
      </c>
      <c r="B5" s="11">
        <v>7730.335410000001</v>
      </c>
    </row>
    <row r="6" spans="1:2" x14ac:dyDescent="0.25">
      <c r="A6" t="s">
        <v>30</v>
      </c>
      <c r="B6" s="11">
        <v>9599.30341</v>
      </c>
    </row>
    <row r="7" spans="1:2" x14ac:dyDescent="0.25">
      <c r="A7" t="s">
        <v>31</v>
      </c>
      <c r="B7" s="11">
        <v>5355.884</v>
      </c>
    </row>
    <row r="8" spans="1:2" x14ac:dyDescent="0.25">
      <c r="A8" t="s">
        <v>32</v>
      </c>
      <c r="B8" s="11">
        <v>636.223</v>
      </c>
    </row>
    <row r="9" spans="1:2" x14ac:dyDescent="0.25">
      <c r="A9" t="s">
        <v>33</v>
      </c>
      <c r="B9" s="11">
        <v>406.087</v>
      </c>
    </row>
    <row r="10" spans="1:2" x14ac:dyDescent="0.25">
      <c r="A10" t="s">
        <v>34</v>
      </c>
      <c r="B10" s="11">
        <v>605.102999</v>
      </c>
    </row>
    <row r="12" spans="1:4" x14ac:dyDescent="0.25">
      <c r="A12" s="5" t="s">
        <v>35</v>
      </c>
      <c r="B12" s="5"/>
      <c r="C12" s="5"/>
      <c r="D12" s="5"/>
    </row>
    <row r="13" spans="1:2" x14ac:dyDescent="0.25">
      <c r="A13" t="s">
        <v>36</v>
      </c>
      <c r="B13" s="10" t="s">
        <v>37</v>
      </c>
    </row>
    <row r="14" spans="1:2" x14ac:dyDescent="0.25">
      <c r="A14" t="s">
        <v>38</v>
      </c>
      <c r="B14" s="10" t="s">
        <v>37</v>
      </c>
    </row>
    <row r="15" spans="1:2" x14ac:dyDescent="0.25">
      <c r="A15" t="s">
        <v>39</v>
      </c>
      <c r="B15" s="10" t="s">
        <v>40</v>
      </c>
    </row>
    <row r="16" spans="1:2" x14ac:dyDescent="0.25">
      <c r="A16" t="s">
        <v>41</v>
      </c>
      <c r="B16" s="10" t="s">
        <v>42</v>
      </c>
    </row>
    <row r="17" spans="1:2" x14ac:dyDescent="0.25">
      <c r="A17" t="s">
        <v>43</v>
      </c>
      <c r="B17" s="10" t="s">
        <v>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L7"/>
  <sheetFormatPr defaultRowHeight="15" outlineLevelRow="0" outlineLevelCol="0" x14ac:dyDescent="55"/>
  <cols>
    <col min="1" max="1" width="12" customWidth="1"/>
    <col min="2" max="2" width="32" customWidth="1"/>
    <col min="3" max="12" width="16" customWidth="1"/>
  </cols>
  <sheetData>
    <row r="1" spans="1:12" x14ac:dyDescent="0.25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spans="1:12" x14ac:dyDescent="0.25">
      <c r="A3" s="3" t="s">
        <v>25</v>
      </c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 t="s">
        <v>53</v>
      </c>
      <c r="J3" s="3" t="s">
        <v>54</v>
      </c>
      <c r="K3" s="3" t="s">
        <v>55</v>
      </c>
      <c r="L3" s="3" t="s">
        <v>56</v>
      </c>
    </row>
    <row r="4" spans="1:12" x14ac:dyDescent="0.25">
      <c r="A4" s="12" t="s">
        <v>3</v>
      </c>
      <c r="B4" s="12" t="s">
        <v>5</v>
      </c>
      <c r="C4" s="13">
        <v>9599.30341</v>
      </c>
      <c r="D4" s="13">
        <v>7730.335410000001</v>
      </c>
      <c r="E4" s="13">
        <v>5355.884</v>
      </c>
      <c r="F4" s="13">
        <v>636.223</v>
      </c>
      <c r="G4" s="13">
        <v>406.087</v>
      </c>
      <c r="H4" s="13">
        <v>605.102999</v>
      </c>
      <c r="I4" s="14">
        <v>15.087954082137868</v>
      </c>
      <c r="J4" s="14">
        <v>1.7922911343860324</v>
      </c>
      <c r="K4" s="14">
        <v>19.036155823752054</v>
      </c>
      <c r="L4" s="14">
        <v>12.775238963904062</v>
      </c>
    </row>
    <row r="5" spans="1:12" x14ac:dyDescent="0.25">
      <c r="A5" t="s">
        <v>57</v>
      </c>
      <c r="B5" t="s">
        <v>37</v>
      </c>
      <c r="C5" s="15"/>
      <c r="D5" s="15"/>
      <c r="E5" s="15"/>
      <c r="F5" s="15"/>
      <c r="G5" s="15"/>
      <c r="H5" s="15"/>
      <c r="I5" s="16"/>
      <c r="J5" s="16"/>
      <c r="K5" s="16"/>
      <c r="L5" s="16"/>
    </row>
    <row r="6" spans="1:12" x14ac:dyDescent="0.25">
      <c r="A6" t="s">
        <v>58</v>
      </c>
      <c r="B6" t="s">
        <v>37</v>
      </c>
      <c r="C6" s="15"/>
      <c r="D6" s="15"/>
      <c r="E6" s="15"/>
      <c r="F6" s="15"/>
      <c r="G6" s="15"/>
      <c r="H6" s="15"/>
      <c r="I6" s="16"/>
      <c r="J6" s="16"/>
      <c r="K6" s="16"/>
      <c r="L6" s="16"/>
    </row>
    <row r="7" spans="1:12" x14ac:dyDescent="0.25">
      <c r="A7" t="s">
        <v>59</v>
      </c>
      <c r="B7" t="s">
        <v>37</v>
      </c>
      <c r="C7" s="15"/>
      <c r="D7" s="15"/>
      <c r="E7" s="15"/>
      <c r="F7" s="15"/>
      <c r="G7" s="15"/>
      <c r="H7" s="15"/>
      <c r="I7" s="16"/>
      <c r="J7" s="16"/>
      <c r="K7" s="16"/>
      <c r="L7" s="16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H7"/>
  <sheetFormatPr defaultRowHeight="15" outlineLevelRow="0" outlineLevelCol="0" x14ac:dyDescent="55"/>
  <cols>
    <col min="1" max="1" width="18" customWidth="1"/>
    <col min="2" max="8" width="12" customWidth="1"/>
  </cols>
  <sheetData>
    <row r="1" spans="1:8" x14ac:dyDescent="0.25">
      <c r="A1" s="5" t="s">
        <v>60</v>
      </c>
      <c r="B1" s="5"/>
      <c r="C1" s="5"/>
      <c r="D1" s="5"/>
      <c r="E1" s="5"/>
      <c r="F1" s="5"/>
      <c r="G1" s="5"/>
      <c r="H1" s="5"/>
    </row>
    <row r="3" spans="1:8" x14ac:dyDescent="0.25">
      <c r="A3" s="3" t="s">
        <v>61</v>
      </c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</row>
    <row r="4" spans="1:8" x14ac:dyDescent="0.25">
      <c r="A4" s="3" t="s">
        <v>53</v>
      </c>
      <c r="B4" s="17">
        <v>0</v>
      </c>
      <c r="C4" s="16"/>
      <c r="D4" s="16"/>
      <c r="E4" s="16"/>
      <c r="F4" s="16"/>
      <c r="G4" s="16"/>
      <c r="H4" s="16"/>
    </row>
    <row r="5" spans="1:8" x14ac:dyDescent="0.25">
      <c r="A5" s="3" t="s">
        <v>54</v>
      </c>
      <c r="B5" s="17">
        <v>0</v>
      </c>
      <c r="C5" s="16"/>
      <c r="D5" s="16"/>
      <c r="E5" s="16"/>
      <c r="F5" s="16"/>
      <c r="G5" s="16"/>
      <c r="H5" s="16"/>
    </row>
    <row r="6" spans="1:8" x14ac:dyDescent="0.25">
      <c r="A6" s="3" t="s">
        <v>55</v>
      </c>
      <c r="B6" s="17">
        <v>0</v>
      </c>
      <c r="C6" s="16"/>
      <c r="D6" s="16"/>
      <c r="E6" s="16"/>
      <c r="F6" s="16"/>
      <c r="G6" s="16"/>
      <c r="H6" s="16"/>
    </row>
    <row r="7" spans="1:8" x14ac:dyDescent="0.25">
      <c r="A7" s="3" t="s">
        <v>56</v>
      </c>
      <c r="B7" s="17">
        <v>0</v>
      </c>
      <c r="C7" s="16"/>
      <c r="D7" s="16"/>
      <c r="E7" s="16"/>
      <c r="F7" s="16"/>
      <c r="G7" s="16"/>
      <c r="H7" s="16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K7"/>
  <sheetFormatPr defaultRowHeight="15" outlineLevelRow="0" outlineLevelCol="0" x14ac:dyDescent="55"/>
  <cols>
    <col min="1" max="1" width="16" customWidth="1"/>
    <col min="2" max="2" width="12" customWidth="1"/>
    <col min="3" max="11" width="14" customWidth="1"/>
  </cols>
  <sheetData>
    <row r="1" spans="1:11" x14ac:dyDescent="0.25">
      <c r="A1" s="5" t="s">
        <v>69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11" x14ac:dyDescent="0.25">
      <c r="A3" s="3" t="s">
        <v>61</v>
      </c>
      <c r="B3" s="3" t="s">
        <v>70</v>
      </c>
      <c r="C3" s="3" t="s">
        <v>71</v>
      </c>
      <c r="D3" s="3" t="s">
        <v>72</v>
      </c>
      <c r="E3" s="3" t="s">
        <v>73</v>
      </c>
      <c r="F3" s="3" t="s">
        <v>74</v>
      </c>
      <c r="G3" s="3" t="s">
        <v>75</v>
      </c>
      <c r="H3" s="3" t="s">
        <v>76</v>
      </c>
      <c r="I3" s="3" t="s">
        <v>77</v>
      </c>
      <c r="J3" s="3" t="s">
        <v>78</v>
      </c>
      <c r="K3" s="3" t="s">
        <v>79</v>
      </c>
    </row>
    <row r="4" spans="1:11" x14ac:dyDescent="0.25">
      <c r="A4" s="3" t="s">
        <v>53</v>
      </c>
      <c r="B4" t="s">
        <v>80</v>
      </c>
      <c r="C4" s="15">
        <v>636.223</v>
      </c>
      <c r="D4" s="15"/>
      <c r="E4" s="15"/>
      <c r="F4" s="15"/>
      <c r="G4" s="15"/>
      <c r="H4" s="15"/>
      <c r="I4" s="15"/>
      <c r="J4" s="18"/>
      <c r="K4" s="18"/>
    </row>
    <row r="5" spans="1:11" x14ac:dyDescent="0.25">
      <c r="A5" s="3" t="s">
        <v>54</v>
      </c>
      <c r="B5" t="s">
        <v>80</v>
      </c>
      <c r="C5" s="15">
        <v>5355.884</v>
      </c>
      <c r="D5" s="15"/>
      <c r="E5" s="15"/>
      <c r="F5" s="15"/>
      <c r="G5" s="15"/>
      <c r="H5" s="15"/>
      <c r="I5" s="15"/>
      <c r="J5" s="18"/>
      <c r="K5" s="18"/>
    </row>
    <row r="6" spans="1:11" x14ac:dyDescent="0.25">
      <c r="A6" s="3" t="s">
        <v>55</v>
      </c>
      <c r="B6" t="s">
        <v>81</v>
      </c>
      <c r="C6" s="15">
        <v>406.087</v>
      </c>
      <c r="D6" s="15"/>
      <c r="E6" s="15"/>
      <c r="F6" s="15"/>
      <c r="G6" s="15"/>
      <c r="H6" s="15"/>
      <c r="I6" s="15"/>
      <c r="J6" s="18"/>
      <c r="K6" s="18"/>
    </row>
    <row r="7" spans="1:11" x14ac:dyDescent="0.25">
      <c r="A7" s="19" t="s">
        <v>56</v>
      </c>
      <c r="B7" s="19" t="s">
        <v>81</v>
      </c>
      <c r="C7" s="20">
        <v>605.102999</v>
      </c>
      <c r="D7" s="20"/>
      <c r="E7" s="20"/>
      <c r="F7" s="20"/>
      <c r="G7" s="20"/>
      <c r="H7" s="20"/>
      <c r="I7" s="20"/>
      <c r="J7" s="21"/>
      <c r="K7" s="21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161"/>
  <sheetViews>
    <sheetView workbookViewId="0">
      <pane xSplit="7" ySplit="4" topLeftCell="H5" activePane="bottomRight" state="frozen"/>
      <selection pane="bottomRight"/>
    </sheetView>
  </sheetViews>
  <sheetFormatPr defaultRowHeight="15" outlineLevelRow="0" outlineLevelCol="0" x14ac:dyDescent="55"/>
  <sheetData>
    <row r="4" spans="8:8" x14ac:dyDescent="0.25">
      <c r="H4">
        <v>2026</v>
      </c>
    </row>
    <row r="5" spans="1:22" x14ac:dyDescent="0.25">
      <c r="A5" s="22" t="s">
        <v>82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7" spans="2:8" x14ac:dyDescent="0.25">
      <c r="B7" t="s">
        <v>83</v>
      </c>
      <c r="H7" s="23">
        <v>5355.884</v>
      </c>
    </row>
    <row r="10" spans="2:8" x14ac:dyDescent="0.25">
      <c r="B10" t="s">
        <v>84</v>
      </c>
      <c r="H10" s="23">
        <v>-2831.7966</v>
      </c>
    </row>
    <row r="14" spans="2:8" x14ac:dyDescent="0.25">
      <c r="B14" t="s">
        <v>85</v>
      </c>
      <c r="H14" s="24">
        <f>H7+H10</f>
      </c>
    </row>
    <row r="22" spans="2:8" x14ac:dyDescent="0.25">
      <c r="B22" t="s">
        <v>86</v>
      </c>
      <c r="H22" s="23">
        <v>-1887.8644000000002</v>
      </c>
    </row>
    <row r="36" spans="2:8" x14ac:dyDescent="0.25">
      <c r="B36" t="s">
        <v>87</v>
      </c>
      <c r="H36" s="23">
        <v>-76.368</v>
      </c>
    </row>
    <row r="50" spans="2:8" x14ac:dyDescent="0.25">
      <c r="B50" t="s">
        <v>88</v>
      </c>
      <c r="H50" s="24">
        <f>H14+H22</f>
      </c>
    </row>
    <row r="55" spans="2:8" x14ac:dyDescent="0.25">
      <c r="B55" t="s">
        <v>89</v>
      </c>
      <c r="H55" s="24">
        <f>H50+H36</f>
      </c>
    </row>
    <row r="61" spans="2:8" x14ac:dyDescent="0.25">
      <c r="B61" t="s">
        <v>90</v>
      </c>
      <c r="H61" s="23">
        <v>0</v>
      </c>
    </row>
    <row r="62" spans="2:8" x14ac:dyDescent="0.25">
      <c r="B62" t="s">
        <v>91</v>
      </c>
      <c r="H62" s="24">
        <f>H55+H61</f>
      </c>
    </row>
    <row r="64" spans="2:8" x14ac:dyDescent="0.25">
      <c r="B64" t="s">
        <v>92</v>
      </c>
      <c r="H64" s="23">
        <v>-179.188</v>
      </c>
    </row>
    <row r="67" spans="2:8" x14ac:dyDescent="0.25">
      <c r="B67" t="s">
        <v>93</v>
      </c>
      <c r="H67" s="24">
        <f>H62+H64</f>
      </c>
    </row>
    <row r="71" spans="2:8" x14ac:dyDescent="0.25">
      <c r="B71" t="s">
        <v>94</v>
      </c>
      <c r="H71" s="25">
        <f>H67/H74</f>
      </c>
    </row>
    <row r="74" spans="2:8" x14ac:dyDescent="0.25">
      <c r="B74" t="s">
        <v>95</v>
      </c>
      <c r="H74" s="23">
        <v>37.149</v>
      </c>
    </row>
    <row r="78" spans="1:22" x14ac:dyDescent="0.25">
      <c r="A78" s="22" t="s">
        <v>96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80" spans="2:8" x14ac:dyDescent="0.25">
      <c r="B80" t="s">
        <v>97</v>
      </c>
      <c r="H80" s="26">
        <f>H67</f>
      </c>
    </row>
    <row r="82" spans="2:8" x14ac:dyDescent="0.25">
      <c r="B82" t="s">
        <v>98</v>
      </c>
      <c r="H82" s="23">
        <v>76.368</v>
      </c>
    </row>
    <row r="85" spans="2:8" x14ac:dyDescent="0.25">
      <c r="B85" t="s">
        <v>99</v>
      </c>
      <c r="H85" s="23">
        <v>0</v>
      </c>
    </row>
    <row r="88" spans="2:8" x14ac:dyDescent="0.25">
      <c r="B88" t="s">
        <v>100</v>
      </c>
      <c r="H88" s="24">
        <f>H80+H82+H85</f>
      </c>
    </row>
    <row r="92" spans="2:8" x14ac:dyDescent="0.25">
      <c r="B92" t="s">
        <v>101</v>
      </c>
      <c r="H92" s="23">
        <v>-99.373</v>
      </c>
    </row>
    <row r="100" spans="2:8" x14ac:dyDescent="0.25">
      <c r="B100" t="s">
        <v>102</v>
      </c>
      <c r="H100" s="24">
        <f>H92</f>
      </c>
    </row>
    <row r="104" spans="2:8" x14ac:dyDescent="0.25">
      <c r="B104" t="s">
        <v>103</v>
      </c>
      <c r="H104" s="23">
        <v>0</v>
      </c>
    </row>
    <row r="106" spans="2:8" x14ac:dyDescent="0.25">
      <c r="B106" t="s">
        <v>104</v>
      </c>
      <c r="H106" s="23">
        <v>0</v>
      </c>
    </row>
    <row r="108" spans="2:8" x14ac:dyDescent="0.25">
      <c r="B108" t="s">
        <v>105</v>
      </c>
      <c r="H108" s="23">
        <v>0</v>
      </c>
    </row>
    <row r="112" spans="2:8" x14ac:dyDescent="0.25">
      <c r="B112" t="s">
        <v>106</v>
      </c>
      <c r="H112" s="24">
        <f>H104+H106+H108</f>
      </c>
    </row>
    <row r="115" spans="2:8" x14ac:dyDescent="0.25">
      <c r="B115" t="s">
        <v>107</v>
      </c>
      <c r="H115" s="23">
        <v>0</v>
      </c>
    </row>
    <row r="118" spans="2:8" x14ac:dyDescent="0.25">
      <c r="B118" t="s">
        <v>108</v>
      </c>
      <c r="H118" s="24">
        <f>H88+H100+H112+H115</f>
      </c>
    </row>
    <row r="120" spans="8:8" x14ac:dyDescent="0.25">
      <c r="H120" s="27">
        <v>0</v>
      </c>
    </row>
    <row r="122" spans="2:8" x14ac:dyDescent="0.25">
      <c r="B122" t="s">
        <v>109</v>
      </c>
      <c r="H122" s="24">
        <f>H120+H118</f>
      </c>
    </row>
    <row r="124" spans="1:8" x14ac:dyDescent="0.25">
      <c r="A124" s="22" t="s">
        <v>110</v>
      </c>
      <c r="B124" s="22"/>
      <c r="C124" s="22"/>
      <c r="D124" s="22"/>
      <c r="E124" s="22"/>
      <c r="F124" s="22"/>
      <c r="G124" s="22"/>
      <c r="H124" s="28">
        <f>IF(ABS(H139-H161)&lt;1,"OK","ERROR")</f>
      </c>
    </row>
    <row r="127" spans="2:8" x14ac:dyDescent="0.25">
      <c r="B127" t="s">
        <v>111</v>
      </c>
      <c r="H127" s="23">
        <v>64.458</v>
      </c>
    </row>
    <row r="128" spans="2:8" x14ac:dyDescent="0.25">
      <c r="B128" t="s">
        <v>112</v>
      </c>
      <c r="H128" s="23">
        <v>660.3144657534247</v>
      </c>
    </row>
    <row r="129" spans="2:8" x14ac:dyDescent="0.25">
      <c r="B129" t="s">
        <v>113</v>
      </c>
      <c r="H129" s="23">
        <v>465.5008109589041</v>
      </c>
    </row>
    <row r="132" spans="2:8" x14ac:dyDescent="0.25">
      <c r="B132" t="s">
        <v>114</v>
      </c>
      <c r="H132" s="24">
        <f>H127+H128+H129</f>
      </c>
    </row>
    <row r="134" spans="2:8" x14ac:dyDescent="0.25">
      <c r="B134" t="s">
        <v>115</v>
      </c>
      <c r="H134" s="23">
        <v>496.865</v>
      </c>
    </row>
    <row r="137" spans="2:8" x14ac:dyDescent="0.25">
      <c r="B137" t="s">
        <v>116</v>
      </c>
      <c r="H137" s="23">
        <v>0</v>
      </c>
    </row>
    <row r="139" spans="2:8" x14ac:dyDescent="0.25">
      <c r="B139" t="s">
        <v>117</v>
      </c>
      <c r="H139" s="24">
        <f>H132+H134+H137</f>
      </c>
    </row>
    <row r="142" spans="2:8" x14ac:dyDescent="0.25">
      <c r="B142" t="s">
        <v>118</v>
      </c>
      <c r="H142" s="23">
        <v>232.75040547945204</v>
      </c>
    </row>
    <row r="145" spans="2:8" x14ac:dyDescent="0.25">
      <c r="B145" t="s">
        <v>119</v>
      </c>
      <c r="H145" s="24">
        <f>H142</f>
      </c>
    </row>
    <row r="147" spans="2:8" x14ac:dyDescent="0.25">
      <c r="B147" t="s">
        <v>120</v>
      </c>
      <c r="H147" s="23">
        <v>1591.337</v>
      </c>
    </row>
    <row r="149" spans="2:8" x14ac:dyDescent="0.25">
      <c r="B149" t="s">
        <v>121</v>
      </c>
      <c r="H149" s="23">
        <v>0</v>
      </c>
    </row>
    <row r="151" spans="2:8" x14ac:dyDescent="0.25">
      <c r="B151" t="s">
        <v>122</v>
      </c>
      <c r="H151" s="24">
        <f>H145+H147+H149</f>
      </c>
    </row>
    <row r="154" spans="2:8" x14ac:dyDescent="0.25">
      <c r="B154" t="s">
        <v>123</v>
      </c>
      <c r="H154" s="23">
        <v>6203.45641</v>
      </c>
    </row>
    <row r="156" spans="2:8" x14ac:dyDescent="0.25">
      <c r="B156" t="s">
        <v>124</v>
      </c>
      <c r="H156" s="23">
        <v>0</v>
      </c>
    </row>
    <row r="158" spans="2:8" x14ac:dyDescent="0.25">
      <c r="B158" t="s">
        <v>125</v>
      </c>
      <c r="H158" s="24">
        <f>H154+H156</f>
      </c>
    </row>
    <row r="161" spans="2:8" x14ac:dyDescent="0.25">
      <c r="B161" t="s">
        <v>126</v>
      </c>
      <c r="H161" s="24">
        <f>H151+H158</f>
      </c>
    </row>
  </sheetData>
  <mergeCells count="3">
    <mergeCell ref="A5:V5"/>
    <mergeCell ref="A78:V78"/>
    <mergeCell ref="A124:G124"/>
  </mergeCells>
  <conditionalFormatting sqref="H124:H124">
    <cfRule type="expression" dxfId="0" priority="1">
      <formula>H124&lt;&gt;"OK"</formula>
    </cfRule>
  </conditionalFormatting>
  <pageMargins left="0.5" right="0.5" top="0.5" bottom="0.5" header="0.3" footer="0.3"/>
  <pageSetup orientation="landscape" horizontalDpi="4294967295" verticalDpi="4294967295" scale="100" fitToWidth="1" fitToHeight="0"/>
  <headerFooter>
    <oddFooter>&amp;LMarlowe Keynes&amp;CModel&amp;RPage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B7280"/>
  </sheetPr>
  <dimension ref="A1:B39"/>
  <sheetFormatPr defaultRowHeight="15" outlineLevelRow="0" outlineLevelCol="0" x14ac:dyDescent="55"/>
  <cols>
    <col min="1" max="1" width="14" customWidth="1"/>
    <col min="2" max="2" width="110" customWidth="1"/>
  </cols>
  <sheetData>
    <row r="1" spans="1:2" x14ac:dyDescent="0.25">
      <c r="A1" s="5" t="s">
        <v>127</v>
      </c>
      <c r="B1" s="5"/>
    </row>
    <row r="3" spans="1:2" s="3" customFormat="1" x14ac:dyDescent="0.25">
      <c r="A3" s="3" t="s">
        <v>128</v>
      </c>
      <c r="B3" s="3" t="s">
        <v>129</v>
      </c>
    </row>
    <row r="4" spans="1:2" x14ac:dyDescent="0.25">
      <c r="A4" t="s">
        <v>130</v>
      </c>
      <c r="B4" t="s">
        <v>131</v>
      </c>
    </row>
    <row r="5" spans="1:2" x14ac:dyDescent="0.25">
      <c r="A5" t="s">
        <v>130</v>
      </c>
      <c r="B5" t="s">
        <v>132</v>
      </c>
    </row>
    <row r="6" spans="1:2" x14ac:dyDescent="0.25">
      <c r="A6" t="s">
        <v>130</v>
      </c>
      <c r="B6" t="s">
        <v>133</v>
      </c>
    </row>
    <row r="7" spans="1:2" x14ac:dyDescent="0.25">
      <c r="A7" t="s">
        <v>130</v>
      </c>
      <c r="B7" t="s">
        <v>134</v>
      </c>
    </row>
    <row r="8" spans="1:2" x14ac:dyDescent="0.25">
      <c r="A8" t="s">
        <v>130</v>
      </c>
      <c r="B8" t="s">
        <v>135</v>
      </c>
    </row>
    <row r="9" spans="1:2" x14ac:dyDescent="0.25">
      <c r="A9" t="s">
        <v>136</v>
      </c>
      <c r="B9" t="s">
        <v>137</v>
      </c>
    </row>
    <row r="10" spans="1:2" x14ac:dyDescent="0.25">
      <c r="A10" t="s">
        <v>136</v>
      </c>
      <c r="B10" t="s">
        <v>138</v>
      </c>
    </row>
    <row r="12" spans="1:2" x14ac:dyDescent="0.25">
      <c r="A12" s="5" t="s">
        <v>139</v>
      </c>
      <c r="B12" s="5"/>
    </row>
    <row r="14" spans="1:2" x14ac:dyDescent="0.25">
      <c r="A14" t="s">
        <v>140</v>
      </c>
      <c r="B14" t="s">
        <v>141</v>
      </c>
    </row>
    <row r="15" spans="1:2" x14ac:dyDescent="0.25">
      <c r="A15" t="s">
        <v>140</v>
      </c>
      <c r="B15" t="s">
        <v>142</v>
      </c>
    </row>
    <row r="16" spans="1:2" x14ac:dyDescent="0.25">
      <c r="A16" t="s">
        <v>140</v>
      </c>
      <c r="B16" t="s">
        <v>143</v>
      </c>
    </row>
    <row r="17" spans="1:2" x14ac:dyDescent="0.25">
      <c r="A17" t="s">
        <v>140</v>
      </c>
      <c r="B17" t="s">
        <v>144</v>
      </c>
    </row>
    <row r="18" spans="1:2" x14ac:dyDescent="0.25">
      <c r="A18" t="s">
        <v>140</v>
      </c>
      <c r="B18" t="s">
        <v>145</v>
      </c>
    </row>
    <row r="19" spans="1:2" x14ac:dyDescent="0.25">
      <c r="A19" t="s">
        <v>140</v>
      </c>
      <c r="B19" t="s">
        <v>146</v>
      </c>
    </row>
    <row r="20" spans="1:2" x14ac:dyDescent="0.25">
      <c r="A20" t="s">
        <v>140</v>
      </c>
      <c r="B20" t="s">
        <v>147</v>
      </c>
    </row>
    <row r="21" spans="1:2" x14ac:dyDescent="0.25">
      <c r="A21" t="s">
        <v>140</v>
      </c>
      <c r="B21" t="s">
        <v>148</v>
      </c>
    </row>
    <row r="22" spans="1:2" x14ac:dyDescent="0.25">
      <c r="A22" t="s">
        <v>140</v>
      </c>
      <c r="B22" t="s">
        <v>149</v>
      </c>
    </row>
    <row r="23" spans="1:2" x14ac:dyDescent="0.25">
      <c r="A23" t="s">
        <v>140</v>
      </c>
      <c r="B23" t="s">
        <v>150</v>
      </c>
    </row>
    <row r="24" spans="1:2" x14ac:dyDescent="0.25">
      <c r="A24" t="s">
        <v>140</v>
      </c>
      <c r="B24" t="s">
        <v>151</v>
      </c>
    </row>
    <row r="25" spans="1:2" x14ac:dyDescent="0.25">
      <c r="A25" t="s">
        <v>140</v>
      </c>
      <c r="B25" t="s">
        <v>152</v>
      </c>
    </row>
    <row r="26" spans="1:2" x14ac:dyDescent="0.25">
      <c r="A26" t="s">
        <v>140</v>
      </c>
      <c r="B26" t="s">
        <v>153</v>
      </c>
    </row>
    <row r="27" spans="1:2" x14ac:dyDescent="0.25">
      <c r="A27" t="s">
        <v>140</v>
      </c>
      <c r="B27" t="s">
        <v>154</v>
      </c>
    </row>
    <row r="28" spans="1:2" x14ac:dyDescent="0.25">
      <c r="A28" t="s">
        <v>140</v>
      </c>
      <c r="B28" t="s">
        <v>155</v>
      </c>
    </row>
    <row r="29" spans="1:2" x14ac:dyDescent="0.25">
      <c r="A29" t="s">
        <v>140</v>
      </c>
      <c r="B29" t="s">
        <v>156</v>
      </c>
    </row>
    <row r="30" spans="1:2" x14ac:dyDescent="0.25">
      <c r="A30" t="s">
        <v>140</v>
      </c>
      <c r="B30" t="s">
        <v>157</v>
      </c>
    </row>
    <row r="32" spans="1:2" x14ac:dyDescent="0.25">
      <c r="A32" s="5" t="s">
        <v>158</v>
      </c>
      <c r="B32" s="5"/>
    </row>
    <row r="34" spans="1:2" x14ac:dyDescent="0.25">
      <c r="A34" t="s">
        <v>159</v>
      </c>
      <c r="B34" s="15">
        <v>7730.335410000001</v>
      </c>
    </row>
    <row r="35" spans="1:2" x14ac:dyDescent="0.25">
      <c r="A35" t="s">
        <v>160</v>
      </c>
      <c r="B35" s="15">
        <v>1591.337</v>
      </c>
    </row>
    <row r="36" spans="1:2" x14ac:dyDescent="0.25">
      <c r="A36" t="s">
        <v>161</v>
      </c>
      <c r="B36" s="15">
        <v>-64.458</v>
      </c>
    </row>
    <row r="37" spans="1:2" x14ac:dyDescent="0.25">
      <c r="A37" t="s">
        <v>162</v>
      </c>
      <c r="B37" s="15">
        <v>0</v>
      </c>
    </row>
    <row r="38" spans="1:2" x14ac:dyDescent="0.25">
      <c r="A38" t="s">
        <v>163</v>
      </c>
      <c r="B38" s="15">
        <v>0</v>
      </c>
    </row>
    <row r="39" spans="1:2" x14ac:dyDescent="0.25">
      <c r="A39" s="19" t="s">
        <v>164</v>
      </c>
      <c r="B39" s="20">
        <v>9599.30341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B7280"/>
  </sheetPr>
  <dimension ref="A1:A18"/>
  <sheetFormatPr defaultRowHeight="15" outlineLevelRow="0" outlineLevelCol="0" x14ac:dyDescent="55"/>
  <cols>
    <col min="1" max="1" width="110" customWidth="1"/>
  </cols>
  <sheetData>
    <row r="1" spans="1:1" x14ac:dyDescent="0.25">
      <c r="A1" s="5" t="s">
        <v>165</v>
      </c>
    </row>
    <row r="3" spans="1:1" x14ac:dyDescent="0.25">
      <c r="A3" s="29" t="s">
        <v>166</v>
      </c>
    </row>
    <row r="4" spans="1:1" x14ac:dyDescent="0.25">
      <c r="A4" s="29" t="s">
        <v>167</v>
      </c>
    </row>
    <row r="5" spans="1:1" x14ac:dyDescent="0.25">
      <c r="A5" s="29" t="s">
        <v>168</v>
      </c>
    </row>
    <row r="6" spans="1:1" x14ac:dyDescent="0.25">
      <c r="A6" s="29" t="s">
        <v>169</v>
      </c>
    </row>
    <row r="7" spans="1:1" x14ac:dyDescent="0.25">
      <c r="A7" s="29" t="s">
        <v>170</v>
      </c>
    </row>
    <row r="8" spans="1:1" x14ac:dyDescent="0.25">
      <c r="A8" s="29" t="s">
        <v>171</v>
      </c>
    </row>
    <row r="9" spans="1:1" x14ac:dyDescent="0.25">
      <c r="A9" s="29" t="s">
        <v>172</v>
      </c>
    </row>
    <row r="11" spans="1:1" x14ac:dyDescent="0.25">
      <c r="A11" s="5" t="s">
        <v>173</v>
      </c>
    </row>
    <row r="12" spans="1:1" x14ac:dyDescent="0.25">
      <c r="A12" s="29" t="s">
        <v>174</v>
      </c>
    </row>
    <row r="13" spans="1:1" x14ac:dyDescent="0.25">
      <c r="A13" s="29" t="s">
        <v>175</v>
      </c>
    </row>
    <row r="14" spans="1:1" x14ac:dyDescent="0.25">
      <c r="A14" s="29" t="s">
        <v>176</v>
      </c>
    </row>
    <row r="15" spans="1:1" x14ac:dyDescent="0.25">
      <c r="A15" s="29" t="s">
        <v>177</v>
      </c>
    </row>
    <row r="17" spans="1:1" x14ac:dyDescent="0.25">
      <c r="A17" s="5" t="s">
        <v>178</v>
      </c>
    </row>
    <row r="18" spans="1:1" x14ac:dyDescent="0.25">
      <c r="A18" s="29" t="s">
        <v>179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Inputs</vt:lpstr>
      <vt:lpstr>Peer Set</vt:lpstr>
      <vt:lpstr>Multiples</vt:lpstr>
      <vt:lpstr>Implied Range</vt:lpstr>
      <vt:lpstr>3-Statement</vt:lpstr>
      <vt:lpstr>Quality</vt:lpstr>
      <vt:lpstr>Notes</vt:lpstr>
    </vt:vector>
  </TitlesOfParts>
  <Company>Marlowe Keynes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Marlowe Keynes — Comparable Companies Engine</dc:creator>
  <dc:title>POOL — Comparable Companies Engine</dc:title>
  <dc:subject/>
  <dc:description/>
  <cp:keywords/>
  <cp:category/>
  <cp:lastModifiedBy>Marlowe Keynes</cp:lastModifiedBy>
  <dcterms:created xsi:type="dcterms:W3CDTF">2026-05-04T05:37:36Z</dcterms:created>
  <dcterms:modified xsi:type="dcterms:W3CDTF">2026-05-04T05:37:36Z</dcterms:modified>
</cp:coreProperties>
</file>